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gin - 2018-2019\Indicadores_COPE_COGIN\Indicadores_prontos_para_site\"/>
    </mc:Choice>
  </mc:AlternateContent>
  <bookViews>
    <workbookView xWindow="0" yWindow="0" windowWidth="24000" windowHeight="8835" firstSheet="3" activeTab="3"/>
  </bookViews>
  <sheets>
    <sheet name="controle" sheetId="4" state="hidden" r:id="rId1"/>
    <sheet name="dados_servicos" sheetId="11" state="hidden" r:id="rId2"/>
    <sheet name="servicos_acumulado" sheetId="12" state="hidden" r:id="rId3"/>
    <sheet name="painel_servicos" sheetId="13" r:id="rId4"/>
    <sheet name="indicadores_servicos" sheetId="14" r:id="rId5"/>
  </sheets>
  <definedNames>
    <definedName name="lista_comercio">controle!$H$3:$H$38</definedName>
    <definedName name="lista_ind">controle!$E$3:$E$38</definedName>
    <definedName name="lista_serviços">controle!$J$3:$J$38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4" l="1"/>
  <c r="E57" i="14"/>
  <c r="F57" i="14"/>
  <c r="D58" i="14"/>
  <c r="E58" i="14" s="1"/>
  <c r="D59" i="14"/>
  <c r="F59" i="14" s="1"/>
  <c r="E59" i="14"/>
  <c r="D60" i="14"/>
  <c r="E60" i="14"/>
  <c r="F60" i="14"/>
  <c r="F61" i="14"/>
  <c r="D41" i="14"/>
  <c r="E41" i="14"/>
  <c r="F41" i="14"/>
  <c r="G41" i="14"/>
  <c r="H41" i="14"/>
  <c r="I41" i="14"/>
  <c r="J41" i="14"/>
  <c r="K41" i="14"/>
  <c r="F58" i="14" l="1"/>
  <c r="E61" i="14"/>
  <c r="D61" i="14"/>
  <c r="D47" i="12"/>
  <c r="C47" i="12"/>
  <c r="B47" i="12"/>
  <c r="A47" i="12"/>
  <c r="D46" i="12"/>
  <c r="C46" i="12"/>
  <c r="B46" i="12"/>
  <c r="A46" i="12"/>
  <c r="D45" i="12"/>
  <c r="C45" i="12"/>
  <c r="B45" i="12"/>
  <c r="A45" i="12"/>
  <c r="D44" i="12"/>
  <c r="C44" i="12"/>
  <c r="B44" i="12"/>
  <c r="A44" i="12"/>
  <c r="D43" i="12"/>
  <c r="C43" i="12"/>
  <c r="B43" i="12"/>
  <c r="A43" i="12"/>
  <c r="D42" i="12"/>
  <c r="C42" i="12"/>
  <c r="B42" i="12"/>
  <c r="A42" i="12"/>
  <c r="D41" i="12"/>
  <c r="C41" i="12"/>
  <c r="B41" i="12"/>
  <c r="A41" i="12"/>
  <c r="D40" i="12"/>
  <c r="C40" i="12"/>
  <c r="B40" i="12"/>
  <c r="A40" i="12"/>
  <c r="D39" i="12"/>
  <c r="C39" i="12"/>
  <c r="B39" i="12"/>
  <c r="A39" i="12"/>
  <c r="D38" i="12"/>
  <c r="C38" i="12"/>
  <c r="B38" i="12"/>
  <c r="A38" i="12"/>
  <c r="D37" i="12"/>
  <c r="C37" i="12"/>
  <c r="B37" i="12"/>
  <c r="A37" i="12"/>
  <c r="D36" i="12"/>
  <c r="C36" i="12"/>
  <c r="B36" i="12"/>
  <c r="A36" i="12"/>
  <c r="D35" i="12"/>
  <c r="C35" i="12"/>
  <c r="B35" i="12"/>
  <c r="A35" i="12"/>
  <c r="D34" i="12"/>
  <c r="C34" i="12"/>
  <c r="B34" i="12"/>
  <c r="A34" i="12"/>
  <c r="D33" i="12"/>
  <c r="C33" i="12"/>
  <c r="B33" i="12"/>
  <c r="A33" i="12"/>
  <c r="D32" i="12"/>
  <c r="C32" i="12"/>
  <c r="B32" i="12"/>
  <c r="A32" i="12"/>
  <c r="D31" i="12"/>
  <c r="C31" i="12"/>
  <c r="B31" i="12"/>
  <c r="A31" i="12"/>
  <c r="D30" i="12"/>
  <c r="C30" i="12"/>
  <c r="B30" i="12"/>
  <c r="A30" i="12"/>
  <c r="D29" i="12"/>
  <c r="C29" i="12"/>
  <c r="B29" i="12"/>
  <c r="A29" i="12"/>
  <c r="D28" i="12"/>
  <c r="C28" i="12"/>
  <c r="B28" i="12"/>
  <c r="A28" i="12"/>
  <c r="D27" i="12"/>
  <c r="C27" i="12"/>
  <c r="B27" i="12"/>
  <c r="A27" i="12"/>
  <c r="D26" i="12"/>
  <c r="C26" i="12"/>
  <c r="B26" i="12"/>
  <c r="A26" i="12"/>
  <c r="D25" i="12"/>
  <c r="C25" i="12"/>
  <c r="B25" i="12"/>
  <c r="A25" i="12"/>
  <c r="D24" i="12"/>
  <c r="C24" i="12"/>
  <c r="B24" i="12"/>
  <c r="A24" i="12"/>
  <c r="D23" i="12"/>
  <c r="C23" i="12"/>
  <c r="B23" i="12"/>
  <c r="A23" i="12"/>
  <c r="D22" i="12"/>
  <c r="C22" i="12"/>
  <c r="B22" i="12"/>
  <c r="A22" i="12"/>
  <c r="D21" i="12"/>
  <c r="C21" i="12"/>
  <c r="B21" i="12"/>
  <c r="A21" i="12"/>
  <c r="D20" i="12"/>
  <c r="C20" i="12"/>
  <c r="B20" i="12"/>
  <c r="A20" i="12"/>
  <c r="D19" i="12"/>
  <c r="C19" i="12"/>
  <c r="B19" i="12"/>
  <c r="A19" i="12"/>
  <c r="D18" i="12"/>
  <c r="C18" i="12"/>
  <c r="B18" i="12"/>
  <c r="A18" i="12"/>
  <c r="D17" i="12"/>
  <c r="C17" i="12"/>
  <c r="B17" i="12"/>
  <c r="A17" i="12"/>
  <c r="D16" i="12"/>
  <c r="C16" i="12"/>
  <c r="B16" i="12"/>
  <c r="A16" i="12"/>
  <c r="D15" i="12"/>
  <c r="C15" i="12"/>
  <c r="B15" i="12"/>
  <c r="A15" i="12"/>
  <c r="D14" i="12"/>
  <c r="C14" i="12"/>
  <c r="B14" i="12"/>
  <c r="A14" i="12"/>
  <c r="D13" i="12"/>
  <c r="C13" i="12"/>
  <c r="B13" i="12"/>
  <c r="A13" i="12"/>
  <c r="D12" i="12"/>
  <c r="C12" i="12"/>
  <c r="B12" i="12"/>
  <c r="A12" i="12"/>
  <c r="D11" i="12"/>
  <c r="C11" i="12"/>
  <c r="B11" i="12"/>
  <c r="A11" i="12"/>
  <c r="D10" i="12"/>
  <c r="C10" i="12"/>
  <c r="B10" i="12"/>
  <c r="A10" i="12"/>
  <c r="D9" i="12"/>
  <c r="C9" i="12"/>
  <c r="B9" i="12"/>
  <c r="A9" i="12"/>
  <c r="D8" i="12"/>
  <c r="C8" i="12"/>
  <c r="B8" i="12"/>
  <c r="A8" i="12"/>
  <c r="D7" i="12"/>
  <c r="C7" i="12"/>
  <c r="B7" i="12"/>
  <c r="A7" i="12"/>
  <c r="D6" i="12"/>
  <c r="C6" i="12"/>
  <c r="B6" i="12"/>
  <c r="A6" i="12"/>
  <c r="D5" i="12"/>
  <c r="C5" i="12"/>
  <c r="B5" i="12"/>
  <c r="A5" i="12"/>
  <c r="D4" i="12"/>
  <c r="C4" i="12"/>
  <c r="B4" i="12"/>
  <c r="A4" i="12"/>
  <c r="J59" i="14" l="1"/>
  <c r="K40" i="14"/>
  <c r="J40" i="14"/>
  <c r="I40" i="14"/>
  <c r="H40" i="14"/>
  <c r="G40" i="14"/>
  <c r="F40" i="14"/>
  <c r="E40" i="14"/>
  <c r="D40" i="14"/>
  <c r="K39" i="14"/>
  <c r="J39" i="14"/>
  <c r="I39" i="14"/>
  <c r="H39" i="14"/>
  <c r="G39" i="14"/>
  <c r="F39" i="14"/>
  <c r="E39" i="14"/>
  <c r="D39" i="14"/>
  <c r="K38" i="14"/>
  <c r="J38" i="14"/>
  <c r="I38" i="14"/>
  <c r="H38" i="14"/>
  <c r="G38" i="14"/>
  <c r="F38" i="14"/>
  <c r="E38" i="14"/>
  <c r="D38" i="14"/>
  <c r="K37" i="14"/>
  <c r="J37" i="14"/>
  <c r="I37" i="14"/>
  <c r="H37" i="14"/>
  <c r="G37" i="14"/>
  <c r="F37" i="14"/>
  <c r="E37" i="14"/>
  <c r="D37" i="14"/>
  <c r="K36" i="14"/>
  <c r="J36" i="14"/>
  <c r="I36" i="14"/>
  <c r="H36" i="14"/>
  <c r="G36" i="14"/>
  <c r="F36" i="14"/>
  <c r="E36" i="14"/>
  <c r="D36" i="14"/>
  <c r="K35" i="14"/>
  <c r="J35" i="14"/>
  <c r="I35" i="14"/>
  <c r="H35" i="14"/>
  <c r="G35" i="14"/>
  <c r="F35" i="14"/>
  <c r="E35" i="14"/>
  <c r="D35" i="14"/>
  <c r="K34" i="14"/>
  <c r="J34" i="14"/>
  <c r="I34" i="14"/>
  <c r="H34" i="14"/>
  <c r="G34" i="14"/>
  <c r="F34" i="14"/>
  <c r="E34" i="14"/>
  <c r="D34" i="14"/>
  <c r="K33" i="14"/>
  <c r="J33" i="14"/>
  <c r="I33" i="14"/>
  <c r="H33" i="14"/>
  <c r="G33" i="14"/>
  <c r="F33" i="14"/>
  <c r="E33" i="14"/>
  <c r="D33" i="14"/>
  <c r="K32" i="14"/>
  <c r="J32" i="14"/>
  <c r="I32" i="14"/>
  <c r="H32" i="14"/>
  <c r="G32" i="14"/>
  <c r="F32" i="14"/>
  <c r="E32" i="14"/>
  <c r="D32" i="14"/>
  <c r="K31" i="14"/>
  <c r="J31" i="14"/>
  <c r="I31" i="14"/>
  <c r="H31" i="14"/>
  <c r="G31" i="14"/>
  <c r="F31" i="14"/>
  <c r="E31" i="14"/>
  <c r="D31" i="14"/>
  <c r="K30" i="14"/>
  <c r="J30" i="14"/>
  <c r="I30" i="14"/>
  <c r="H30" i="14"/>
  <c r="G30" i="14"/>
  <c r="F30" i="14"/>
  <c r="E30" i="14"/>
  <c r="D30" i="14"/>
  <c r="K29" i="14"/>
  <c r="J29" i="14"/>
  <c r="I29" i="14"/>
  <c r="H29" i="14"/>
  <c r="G29" i="14"/>
  <c r="F29" i="14"/>
  <c r="E29" i="14"/>
  <c r="D29" i="14"/>
  <c r="K28" i="14"/>
  <c r="J28" i="14"/>
  <c r="I28" i="14"/>
  <c r="H28" i="14"/>
  <c r="G28" i="14"/>
  <c r="F28" i="14"/>
  <c r="E28" i="14"/>
  <c r="D28" i="14"/>
  <c r="K27" i="14"/>
  <c r="J27" i="14"/>
  <c r="I27" i="14"/>
  <c r="H27" i="14"/>
  <c r="G27" i="14"/>
  <c r="F27" i="14"/>
  <c r="E27" i="14"/>
  <c r="D27" i="14"/>
  <c r="K26" i="14"/>
  <c r="J26" i="14"/>
  <c r="I26" i="14"/>
  <c r="H26" i="14"/>
  <c r="G26" i="14"/>
  <c r="F26" i="14"/>
  <c r="E26" i="14"/>
  <c r="D26" i="14"/>
  <c r="K25" i="14"/>
  <c r="J25" i="14"/>
  <c r="I25" i="14"/>
  <c r="H25" i="14"/>
  <c r="G25" i="14"/>
  <c r="F25" i="14"/>
  <c r="E25" i="14"/>
  <c r="D25" i="14"/>
  <c r="K24" i="14"/>
  <c r="J24" i="14"/>
  <c r="I24" i="14"/>
  <c r="H24" i="14"/>
  <c r="G24" i="14"/>
  <c r="F24" i="14"/>
  <c r="E24" i="14"/>
  <c r="D24" i="14"/>
  <c r="K23" i="14"/>
  <c r="J23" i="14"/>
  <c r="I23" i="14"/>
  <c r="H23" i="14"/>
  <c r="G23" i="14"/>
  <c r="F23" i="14"/>
  <c r="E23" i="14"/>
  <c r="D23" i="14"/>
  <c r="K22" i="14"/>
  <c r="J22" i="14"/>
  <c r="I22" i="14"/>
  <c r="H22" i="14"/>
  <c r="G22" i="14"/>
  <c r="F22" i="14"/>
  <c r="E22" i="14"/>
  <c r="D22" i="14"/>
  <c r="K21" i="14"/>
  <c r="J21" i="14"/>
  <c r="I21" i="14"/>
  <c r="H21" i="14"/>
  <c r="G21" i="14"/>
  <c r="F21" i="14"/>
  <c r="E21" i="14"/>
  <c r="D21" i="1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K15" i="14"/>
  <c r="J15" i="14"/>
  <c r="I15" i="14"/>
  <c r="H15" i="14"/>
  <c r="G15" i="14"/>
  <c r="F15" i="14"/>
  <c r="E15" i="14"/>
  <c r="D15" i="14"/>
  <c r="K14" i="14"/>
  <c r="J14" i="14"/>
  <c r="I14" i="14"/>
  <c r="H14" i="14"/>
  <c r="G14" i="14"/>
  <c r="F14" i="14"/>
  <c r="E14" i="14"/>
  <c r="D14" i="14"/>
  <c r="K13" i="14"/>
  <c r="J13" i="14"/>
  <c r="I13" i="14"/>
  <c r="H13" i="14"/>
  <c r="G13" i="14"/>
  <c r="F13" i="14"/>
  <c r="E13" i="14"/>
  <c r="D13" i="14"/>
  <c r="K12" i="14"/>
  <c r="J12" i="14"/>
  <c r="I12" i="14"/>
  <c r="H12" i="14"/>
  <c r="G12" i="14"/>
  <c r="F12" i="14"/>
  <c r="E12" i="14"/>
  <c r="D12" i="14"/>
  <c r="K11" i="14"/>
  <c r="J11" i="14"/>
  <c r="I11" i="14"/>
  <c r="H11" i="14"/>
  <c r="G11" i="14"/>
  <c r="F11" i="14"/>
  <c r="E11" i="14"/>
  <c r="D11" i="14"/>
  <c r="K10" i="14"/>
  <c r="J10" i="14"/>
  <c r="I10" i="14"/>
  <c r="H10" i="14"/>
  <c r="G10" i="14"/>
  <c r="F10" i="14"/>
  <c r="E10" i="14"/>
  <c r="D10" i="14"/>
  <c r="K9" i="14"/>
  <c r="J9" i="14"/>
  <c r="I9" i="14"/>
  <c r="H9" i="14"/>
  <c r="G9" i="14"/>
  <c r="F9" i="14"/>
  <c r="E9" i="14"/>
  <c r="D9" i="14"/>
  <c r="K8" i="14"/>
  <c r="J8" i="14"/>
  <c r="I8" i="14"/>
  <c r="H8" i="14"/>
  <c r="G8" i="14"/>
  <c r="F8" i="14"/>
  <c r="E8" i="14"/>
  <c r="D8" i="14"/>
  <c r="K7" i="14"/>
  <c r="J7" i="14"/>
  <c r="I7" i="14"/>
  <c r="H7" i="14"/>
  <c r="G7" i="14"/>
  <c r="F7" i="14"/>
  <c r="E7" i="14"/>
  <c r="D7" i="14"/>
  <c r="K6" i="14"/>
  <c r="J6" i="14"/>
  <c r="I6" i="14"/>
  <c r="H6" i="14"/>
  <c r="G6" i="14"/>
  <c r="F6" i="14"/>
  <c r="E6" i="14"/>
  <c r="D6" i="14"/>
  <c r="H59" i="14"/>
  <c r="J58" i="14"/>
  <c r="I57" i="14"/>
  <c r="D47" i="14"/>
  <c r="D46" i="14"/>
  <c r="D45" i="14"/>
  <c r="C36" i="14"/>
  <c r="B36" i="14"/>
  <c r="A36" i="14"/>
  <c r="C35" i="14"/>
  <c r="B35" i="14"/>
  <c r="A35" i="14"/>
  <c r="C34" i="14"/>
  <c r="B34" i="14"/>
  <c r="A34" i="14"/>
  <c r="C33" i="14"/>
  <c r="B33" i="14"/>
  <c r="A33" i="14"/>
  <c r="C32" i="14"/>
  <c r="B32" i="14"/>
  <c r="A32" i="14"/>
  <c r="C31" i="14"/>
  <c r="B31" i="14"/>
  <c r="A31" i="14"/>
  <c r="C30" i="14"/>
  <c r="B30" i="14"/>
  <c r="A30" i="14"/>
  <c r="C29" i="14"/>
  <c r="B29" i="14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D13" i="13"/>
  <c r="B13" i="13"/>
  <c r="C12" i="13"/>
  <c r="B12" i="13"/>
  <c r="B11" i="13"/>
  <c r="B10" i="13"/>
  <c r="D9" i="13"/>
  <c r="B9" i="13"/>
  <c r="C8" i="13"/>
  <c r="B8" i="13"/>
  <c r="D7" i="13"/>
  <c r="B7" i="13"/>
  <c r="D6" i="13"/>
  <c r="D11" i="13" s="1"/>
  <c r="C6" i="13"/>
  <c r="C10" i="13" s="1"/>
  <c r="B6" i="13"/>
  <c r="E6" i="13" s="1"/>
  <c r="I5" i="13"/>
  <c r="G5" i="13"/>
  <c r="J4" i="12"/>
  <c r="F4" i="12"/>
  <c r="E4" i="12"/>
  <c r="K39" i="12"/>
  <c r="J38" i="12"/>
  <c r="I37" i="12"/>
  <c r="H36" i="12"/>
  <c r="K35" i="12"/>
  <c r="J34" i="12"/>
  <c r="I33" i="12"/>
  <c r="H32" i="12"/>
  <c r="K31" i="12"/>
  <c r="J30" i="12"/>
  <c r="I29" i="12"/>
  <c r="H28" i="12"/>
  <c r="K27" i="12"/>
  <c r="J26" i="12"/>
  <c r="I25" i="12"/>
  <c r="H24" i="12"/>
  <c r="K23" i="12"/>
  <c r="J22" i="12"/>
  <c r="I21" i="12"/>
  <c r="H20" i="12"/>
  <c r="K19" i="12"/>
  <c r="J18" i="12"/>
  <c r="I17" i="12"/>
  <c r="H16" i="12"/>
  <c r="K15" i="12"/>
  <c r="J14" i="12"/>
  <c r="I13" i="12"/>
  <c r="H12" i="12"/>
  <c r="K11" i="12"/>
  <c r="J10" i="12"/>
  <c r="I9" i="12"/>
  <c r="H8" i="12"/>
  <c r="K7" i="12"/>
  <c r="J6" i="12"/>
  <c r="I5" i="12"/>
  <c r="H4" i="12"/>
  <c r="E108" i="11"/>
  <c r="C39" i="11"/>
  <c r="B39" i="11"/>
  <c r="A39" i="11" s="1"/>
  <c r="C38" i="11"/>
  <c r="A38" i="11" s="1"/>
  <c r="B38" i="11"/>
  <c r="C37" i="11"/>
  <c r="B37" i="11"/>
  <c r="A37" i="11" s="1"/>
  <c r="C36" i="11"/>
  <c r="A36" i="11" s="1"/>
  <c r="B36" i="11"/>
  <c r="C35" i="11"/>
  <c r="B35" i="11"/>
  <c r="C34" i="11"/>
  <c r="B34" i="11"/>
  <c r="C33" i="11"/>
  <c r="B33" i="11"/>
  <c r="C32" i="11"/>
  <c r="B32" i="11"/>
  <c r="A32" i="11"/>
  <c r="C31" i="11"/>
  <c r="B31" i="11"/>
  <c r="C30" i="11"/>
  <c r="B30" i="11"/>
  <c r="C29" i="11"/>
  <c r="B29" i="11"/>
  <c r="C28" i="11"/>
  <c r="B28" i="11"/>
  <c r="A28" i="11" s="1"/>
  <c r="C27" i="11"/>
  <c r="B27" i="11"/>
  <c r="A27" i="11" s="1"/>
  <c r="C26" i="11"/>
  <c r="A26" i="11" s="1"/>
  <c r="B26" i="11"/>
  <c r="C25" i="11"/>
  <c r="B25" i="11"/>
  <c r="A25" i="11" s="1"/>
  <c r="C24" i="11"/>
  <c r="B24" i="11"/>
  <c r="A24" i="11" s="1"/>
  <c r="C23" i="11"/>
  <c r="B23" i="11"/>
  <c r="A23" i="11" s="1"/>
  <c r="C22" i="11"/>
  <c r="A22" i="11" s="1"/>
  <c r="B22" i="11"/>
  <c r="C21" i="11"/>
  <c r="B21" i="11"/>
  <c r="A21" i="11" s="1"/>
  <c r="C20" i="11"/>
  <c r="A20" i="11" s="1"/>
  <c r="B20" i="11"/>
  <c r="C19" i="11"/>
  <c r="B19" i="11"/>
  <c r="C18" i="11"/>
  <c r="B18" i="11"/>
  <c r="C17" i="11"/>
  <c r="B17" i="11"/>
  <c r="C16" i="11"/>
  <c r="B16" i="11"/>
  <c r="A16" i="11"/>
  <c r="C15" i="11"/>
  <c r="B15" i="11"/>
  <c r="C14" i="11"/>
  <c r="B14" i="11"/>
  <c r="C13" i="11"/>
  <c r="B13" i="11"/>
  <c r="C12" i="11"/>
  <c r="B12" i="11"/>
  <c r="A12" i="11" s="1"/>
  <c r="C11" i="11"/>
  <c r="B11" i="11"/>
  <c r="A11" i="11" s="1"/>
  <c r="C10" i="11"/>
  <c r="A10" i="11" s="1"/>
  <c r="B10" i="11"/>
  <c r="C9" i="11"/>
  <c r="B9" i="11"/>
  <c r="A9" i="11" s="1"/>
  <c r="C8" i="11"/>
  <c r="B8" i="11"/>
  <c r="A8" i="11" s="1"/>
  <c r="C7" i="11"/>
  <c r="B7" i="11"/>
  <c r="A7" i="11" s="1"/>
  <c r="C6" i="11"/>
  <c r="A6" i="11" s="1"/>
  <c r="B6" i="11"/>
  <c r="C5" i="11"/>
  <c r="B5" i="11"/>
  <c r="A5" i="11" s="1"/>
  <c r="C4" i="11"/>
  <c r="A4" i="11" s="1"/>
  <c r="B4" i="11"/>
  <c r="I58" i="14" l="1"/>
  <c r="C9" i="13"/>
  <c r="D10" i="13"/>
  <c r="C13" i="13"/>
  <c r="G13" i="13" s="1"/>
  <c r="C7" i="13"/>
  <c r="D8" i="13"/>
  <c r="C11" i="13"/>
  <c r="G11" i="13" s="1"/>
  <c r="D12" i="13"/>
  <c r="H12" i="13" s="1"/>
  <c r="I4" i="12"/>
  <c r="F5" i="12"/>
  <c r="J5" i="12"/>
  <c r="G6" i="12"/>
  <c r="K6" i="12"/>
  <c r="H7" i="12"/>
  <c r="E8" i="12"/>
  <c r="I8" i="12"/>
  <c r="F9" i="12"/>
  <c r="J9" i="12"/>
  <c r="G10" i="12"/>
  <c r="K10" i="12"/>
  <c r="H11" i="12"/>
  <c r="E12" i="12"/>
  <c r="I12" i="12"/>
  <c r="F13" i="12"/>
  <c r="J13" i="12"/>
  <c r="G14" i="12"/>
  <c r="K14" i="12"/>
  <c r="H15" i="12"/>
  <c r="E16" i="12"/>
  <c r="I16" i="12"/>
  <c r="F17" i="12"/>
  <c r="J17" i="12"/>
  <c r="G18" i="12"/>
  <c r="K18" i="12"/>
  <c r="H19" i="12"/>
  <c r="E20" i="12"/>
  <c r="I20" i="12"/>
  <c r="F21" i="12"/>
  <c r="J21" i="12"/>
  <c r="G22" i="12"/>
  <c r="K22" i="12"/>
  <c r="H23" i="12"/>
  <c r="E24" i="12"/>
  <c r="I24" i="12"/>
  <c r="F25" i="12"/>
  <c r="J25" i="12"/>
  <c r="G26" i="12"/>
  <c r="K26" i="12"/>
  <c r="H27" i="12"/>
  <c r="E28" i="12"/>
  <c r="I28" i="12"/>
  <c r="F29" i="12"/>
  <c r="J29" i="12"/>
  <c r="G30" i="12"/>
  <c r="K30" i="12"/>
  <c r="H31" i="12"/>
  <c r="E32" i="12"/>
  <c r="I32" i="12"/>
  <c r="F33" i="12"/>
  <c r="J33" i="12"/>
  <c r="G34" i="12"/>
  <c r="K34" i="12"/>
  <c r="H35" i="12"/>
  <c r="E36" i="12"/>
  <c r="I36" i="12"/>
  <c r="F37" i="12"/>
  <c r="J37" i="12"/>
  <c r="G38" i="12"/>
  <c r="K38" i="12"/>
  <c r="H39" i="12"/>
  <c r="E12" i="13"/>
  <c r="K5" i="12"/>
  <c r="H6" i="12"/>
  <c r="E7" i="12"/>
  <c r="I7" i="12"/>
  <c r="F8" i="12"/>
  <c r="J8" i="12"/>
  <c r="G9" i="12"/>
  <c r="K9" i="12"/>
  <c r="H10" i="12"/>
  <c r="E11" i="12"/>
  <c r="I11" i="12"/>
  <c r="F12" i="12"/>
  <c r="J12" i="12"/>
  <c r="G13" i="12"/>
  <c r="K13" i="12"/>
  <c r="H14" i="12"/>
  <c r="E15" i="12"/>
  <c r="I15" i="12"/>
  <c r="F16" i="12"/>
  <c r="J16" i="12"/>
  <c r="G17" i="12"/>
  <c r="K17" i="12"/>
  <c r="H18" i="12"/>
  <c r="E19" i="12"/>
  <c r="I19" i="12"/>
  <c r="F20" i="12"/>
  <c r="J20" i="12"/>
  <c r="G21" i="12"/>
  <c r="K21" i="12"/>
  <c r="H22" i="12"/>
  <c r="E23" i="12"/>
  <c r="I23" i="12"/>
  <c r="F24" i="12"/>
  <c r="J24" i="12"/>
  <c r="G25" i="12"/>
  <c r="K25" i="12"/>
  <c r="H26" i="12"/>
  <c r="H61" i="14" s="1"/>
  <c r="E27" i="12"/>
  <c r="I27" i="12"/>
  <c r="F28" i="12"/>
  <c r="J28" i="12"/>
  <c r="G29" i="12"/>
  <c r="K29" i="12"/>
  <c r="H30" i="12"/>
  <c r="E31" i="12"/>
  <c r="I31" i="12"/>
  <c r="F32" i="12"/>
  <c r="J32" i="12"/>
  <c r="G33" i="12"/>
  <c r="K33" i="12"/>
  <c r="H34" i="12"/>
  <c r="E35" i="12"/>
  <c r="I35" i="12"/>
  <c r="F36" i="12"/>
  <c r="J36" i="12"/>
  <c r="G37" i="12"/>
  <c r="K37" i="12"/>
  <c r="H38" i="12"/>
  <c r="E10" i="13" s="1"/>
  <c r="E39" i="12"/>
  <c r="I39" i="12"/>
  <c r="F10" i="13"/>
  <c r="F12" i="13"/>
  <c r="G4" i="12"/>
  <c r="K4" i="12"/>
  <c r="H5" i="12"/>
  <c r="E6" i="12"/>
  <c r="I6" i="12"/>
  <c r="F7" i="12"/>
  <c r="J7" i="12"/>
  <c r="G8" i="12"/>
  <c r="K8" i="12"/>
  <c r="H9" i="12"/>
  <c r="E10" i="12"/>
  <c r="I10" i="12"/>
  <c r="F11" i="12"/>
  <c r="J11" i="12"/>
  <c r="G12" i="12"/>
  <c r="K12" i="12"/>
  <c r="H13" i="12"/>
  <c r="E14" i="12"/>
  <c r="I14" i="12"/>
  <c r="F15" i="12"/>
  <c r="J15" i="12"/>
  <c r="G16" i="12"/>
  <c r="K16" i="12"/>
  <c r="H17" i="12"/>
  <c r="E18" i="12"/>
  <c r="I18" i="12"/>
  <c r="F19" i="12"/>
  <c r="J19" i="12"/>
  <c r="G20" i="12"/>
  <c r="K20" i="12"/>
  <c r="H21" i="12"/>
  <c r="E22" i="12"/>
  <c r="I22" i="12"/>
  <c r="F23" i="12"/>
  <c r="J23" i="12"/>
  <c r="G24" i="12"/>
  <c r="K24" i="12"/>
  <c r="H25" i="12"/>
  <c r="E26" i="12"/>
  <c r="I26" i="12"/>
  <c r="F11" i="13" s="1"/>
  <c r="F27" i="12"/>
  <c r="J27" i="12"/>
  <c r="G28" i="12"/>
  <c r="K28" i="12"/>
  <c r="H29" i="12"/>
  <c r="E30" i="12"/>
  <c r="I30" i="12"/>
  <c r="F31" i="12"/>
  <c r="J31" i="12"/>
  <c r="G32" i="12"/>
  <c r="K32" i="12"/>
  <c r="H33" i="12"/>
  <c r="E34" i="12"/>
  <c r="I34" i="12"/>
  <c r="F35" i="12"/>
  <c r="J35" i="12"/>
  <c r="G36" i="12"/>
  <c r="K36" i="12"/>
  <c r="H37" i="12"/>
  <c r="E38" i="12"/>
  <c r="I38" i="12"/>
  <c r="E11" i="13" s="1"/>
  <c r="F39" i="12"/>
  <c r="J39" i="12"/>
  <c r="E9" i="13"/>
  <c r="E13" i="13"/>
  <c r="G5" i="12"/>
  <c r="E5" i="12"/>
  <c r="F6" i="12"/>
  <c r="G7" i="12"/>
  <c r="E9" i="12"/>
  <c r="F10" i="12"/>
  <c r="G11" i="12"/>
  <c r="E13" i="12"/>
  <c r="F14" i="12"/>
  <c r="G15" i="12"/>
  <c r="E17" i="12"/>
  <c r="F18" i="12"/>
  <c r="G19" i="12"/>
  <c r="E21" i="12"/>
  <c r="F22" i="12"/>
  <c r="G23" i="12"/>
  <c r="E25" i="12"/>
  <c r="F26" i="12"/>
  <c r="F8" i="13" s="1"/>
  <c r="G27" i="12"/>
  <c r="E29" i="12"/>
  <c r="F30" i="12"/>
  <c r="G31" i="12"/>
  <c r="E33" i="12"/>
  <c r="F34" i="12"/>
  <c r="G35" i="12"/>
  <c r="E37" i="12"/>
  <c r="F38" i="12"/>
  <c r="G39" i="12"/>
  <c r="F7" i="13"/>
  <c r="F9" i="13"/>
  <c r="I9" i="13" s="1"/>
  <c r="F13" i="13"/>
  <c r="K57" i="14"/>
  <c r="G57" i="14"/>
  <c r="K61" i="14"/>
  <c r="H58" i="14"/>
  <c r="G59" i="14"/>
  <c r="G61" i="14"/>
  <c r="I59" i="14"/>
  <c r="I60" i="14"/>
  <c r="J61" i="14"/>
  <c r="K59" i="14"/>
  <c r="J60" i="14"/>
  <c r="H57" i="14"/>
  <c r="H60" i="14"/>
  <c r="I61" i="14"/>
  <c r="J57" i="14"/>
  <c r="G58" i="14"/>
  <c r="K58" i="14"/>
  <c r="G60" i="14"/>
  <c r="K60" i="14"/>
  <c r="E47" i="14"/>
  <c r="H11" i="13"/>
  <c r="I12" i="13"/>
  <c r="H10" i="13"/>
  <c r="H7" i="13"/>
  <c r="G12" i="13"/>
  <c r="G8" i="13"/>
  <c r="F6" i="13"/>
  <c r="H9" i="13"/>
  <c r="G7" i="13"/>
  <c r="G9" i="13"/>
  <c r="G10" i="13"/>
  <c r="H8" i="13"/>
  <c r="H13" i="13"/>
  <c r="H5" i="13"/>
  <c r="A13" i="11"/>
  <c r="A15" i="11"/>
  <c r="A18" i="11"/>
  <c r="A29" i="11"/>
  <c r="A31" i="11"/>
  <c r="A34" i="11"/>
  <c r="A17" i="11"/>
  <c r="A19" i="11"/>
  <c r="A33" i="11"/>
  <c r="A35" i="11"/>
  <c r="A14" i="11"/>
  <c r="A30" i="11"/>
  <c r="H47" i="14" l="1"/>
  <c r="I13" i="13"/>
  <c r="I10" i="13"/>
  <c r="F47" i="14"/>
  <c r="I11" i="13"/>
  <c r="E7" i="13"/>
  <c r="I7" i="13" s="1"/>
  <c r="E8" i="13"/>
  <c r="I8" i="13" s="1"/>
  <c r="G47" i="14"/>
  <c r="K47" i="14"/>
  <c r="J47" i="14"/>
  <c r="J46" i="14"/>
  <c r="J45" i="14"/>
  <c r="K46" i="14"/>
  <c r="K45" i="14"/>
  <c r="I47" i="14"/>
  <c r="G46" i="14"/>
  <c r="G45" i="14"/>
  <c r="I46" i="14"/>
  <c r="I45" i="14"/>
  <c r="F46" i="14"/>
  <c r="F45" i="14"/>
  <c r="E46" i="14"/>
  <c r="E45" i="14"/>
  <c r="H46" i="14"/>
  <c r="H45" i="14"/>
</calcChain>
</file>

<file path=xl/sharedStrings.xml><?xml version="1.0" encoding="utf-8"?>
<sst xmlns="http://schemas.openxmlformats.org/spreadsheetml/2006/main" count="60" uniqueCount="36">
  <si>
    <t>Controle para a caixa de seleção do painel</t>
  </si>
  <si>
    <t>Elaboração e cálculos de variações: CEPERJ/CEEP/COPE e COGIN</t>
  </si>
  <si>
    <t>Variações %</t>
  </si>
  <si>
    <t>mês</t>
  </si>
  <si>
    <t>Mês escolhido</t>
  </si>
  <si>
    <t>Mês anterior</t>
  </si>
  <si>
    <t>Mesmo mês escolhido, para o ano anterior</t>
  </si>
  <si>
    <t>Acumulado do ano escolhido</t>
  </si>
  <si>
    <t>Acumulado do ano anterior</t>
  </si>
  <si>
    <t>Escolha o ano/mês clicando abaixo</t>
  </si>
  <si>
    <t>Escolha o ano/mês de referência das variações clicando abaixo</t>
  </si>
  <si>
    <t>anomes</t>
  </si>
  <si>
    <t>ano</t>
  </si>
  <si>
    <t>competencia</t>
  </si>
  <si>
    <t>Período: 2017 a 2019</t>
  </si>
  <si>
    <t>Períodos</t>
  </si>
  <si>
    <t>lista_industria</t>
  </si>
  <si>
    <t>lista_comercio</t>
  </si>
  <si>
    <t>lista_serviços</t>
  </si>
  <si>
    <t>Serviços com ajuste</t>
  </si>
  <si>
    <t>Serviços sem ajuste</t>
  </si>
  <si>
    <t>Serviços prestados às famílias</t>
  </si>
  <si>
    <t>Serviços de informação e comunicação</t>
  </si>
  <si>
    <t>Serviços profissionais, administrativos e complementares</t>
  </si>
  <si>
    <t>Transportes, serviços auxiliares aos transportes e correio</t>
  </si>
  <si>
    <t>Outros serviços</t>
  </si>
  <si>
    <t>Atividades de serviços</t>
  </si>
  <si>
    <t xml:space="preserve"> Atividades de serviços</t>
  </si>
  <si>
    <t xml:space="preserve"> Índice de volume de serviços (Número-índice)</t>
  </si>
  <si>
    <t>PAINEL DAS VARIAÇÕES DE ATIVIDADES DE SERVIÇOS - ESTADO DO RIO DE JANEIRO</t>
  </si>
  <si>
    <t>Fonte: IBGE - Pesquisa Mensal de Serviços. Indice base fixa : 2014.</t>
  </si>
  <si>
    <t>Atividadades de Serviços (CNAE 2.0)</t>
  </si>
  <si>
    <t>Índice de volume de serviços (Número-índice)</t>
  </si>
  <si>
    <t>Indicador de Atividades de Serviços do Estado do Rio de Janeiro</t>
  </si>
  <si>
    <t>Atividades de Serviços ( (CNAE 2.0) - Índice de volume de serviços (Número-índice)</t>
  </si>
  <si>
    <t>Fonte: IBGE - Pesquisa Mensal de Serviços. Índice base fixa :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</si>
</sst>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[$-416]mmm\-yy;@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rgb="FF333333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64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2" borderId="0" xfId="0" applyFill="1"/>
    <xf numFmtId="17" fontId="0" fillId="0" borderId="0" xfId="0" applyNumberFormat="1"/>
    <xf numFmtId="17" fontId="0" fillId="2" borderId="0" xfId="0" applyNumberFormat="1" applyFill="1"/>
    <xf numFmtId="0" fontId="7" fillId="0" borderId="0" xfId="0" applyFont="1"/>
    <xf numFmtId="0" fontId="9" fillId="0" borderId="0" xfId="0" applyFont="1"/>
    <xf numFmtId="2" fontId="1" fillId="0" borderId="0" xfId="0" applyNumberFormat="1" applyFont="1" applyBorder="1"/>
    <xf numFmtId="0" fontId="0" fillId="0" borderId="0" xfId="0" applyFont="1"/>
    <xf numFmtId="0" fontId="13" fillId="0" borderId="0" xfId="0" applyFont="1"/>
    <xf numFmtId="0" fontId="0" fillId="9" borderId="12" xfId="0" applyFont="1" applyFill="1" applyBorder="1" applyAlignment="1">
      <alignment horizontal="left" vertical="top" wrapText="1"/>
    </xf>
    <xf numFmtId="0" fontId="18" fillId="12" borderId="11" xfId="1" applyFont="1" applyFill="1" applyBorder="1" applyAlignment="1">
      <alignment horizontal="left" vertical="center"/>
    </xf>
    <xf numFmtId="0" fontId="19" fillId="12" borderId="7" xfId="0" applyFont="1" applyFill="1" applyBorder="1"/>
    <xf numFmtId="0" fontId="19" fillId="12" borderId="8" xfId="0" applyFont="1" applyFill="1" applyBorder="1"/>
    <xf numFmtId="0" fontId="19" fillId="7" borderId="12" xfId="0" applyFont="1" applyFill="1" applyBorder="1" applyAlignment="1">
      <alignment horizontal="left" vertical="top" wrapText="1"/>
    </xf>
    <xf numFmtId="4" fontId="19" fillId="7" borderId="0" xfId="0" applyNumberFormat="1" applyFont="1" applyFill="1" applyBorder="1" applyAlignment="1">
      <alignment horizontal="right" vertical="top"/>
    </xf>
    <xf numFmtId="4" fontId="19" fillId="7" borderId="4" xfId="0" applyNumberFormat="1" applyFont="1" applyFill="1" applyBorder="1" applyAlignment="1">
      <alignment horizontal="right" vertical="top"/>
    </xf>
    <xf numFmtId="2" fontId="20" fillId="7" borderId="12" xfId="0" applyNumberFormat="1" applyFont="1" applyFill="1" applyBorder="1" applyAlignment="1">
      <alignment horizontal="left" vertical="top" wrapText="1"/>
    </xf>
    <xf numFmtId="0" fontId="20" fillId="7" borderId="13" xfId="0" applyFont="1" applyFill="1" applyBorder="1" applyAlignment="1">
      <alignment horizontal="left" vertical="top" wrapText="1"/>
    </xf>
    <xf numFmtId="4" fontId="19" fillId="7" borderId="5" xfId="0" applyNumberFormat="1" applyFont="1" applyFill="1" applyBorder="1" applyAlignment="1">
      <alignment horizontal="right" vertical="top"/>
    </xf>
    <xf numFmtId="4" fontId="19" fillId="7" borderId="6" xfId="0" applyNumberFormat="1" applyFont="1" applyFill="1" applyBorder="1" applyAlignment="1">
      <alignment horizontal="right" vertical="top"/>
    </xf>
    <xf numFmtId="0" fontId="20" fillId="4" borderId="0" xfId="1" applyFont="1" applyFill="1"/>
    <xf numFmtId="17" fontId="22" fillId="4" borderId="0" xfId="1" applyNumberFormat="1" applyFont="1" applyFill="1" applyBorder="1" applyAlignment="1">
      <alignment horizontal="center"/>
    </xf>
    <xf numFmtId="2" fontId="19" fillId="0" borderId="0" xfId="0" applyNumberFormat="1" applyFont="1"/>
    <xf numFmtId="0" fontId="9" fillId="0" borderId="0" xfId="0" applyFont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7" fontId="1" fillId="0" borderId="0" xfId="0" applyNumberFormat="1" applyFont="1" applyBorder="1"/>
    <xf numFmtId="43" fontId="24" fillId="0" borderId="0" xfId="2" applyFont="1" applyFill="1" applyBorder="1" applyAlignment="1">
      <alignment horizontal="right" vertical="center" indent="1"/>
    </xf>
    <xf numFmtId="17" fontId="1" fillId="0" borderId="0" xfId="0" applyNumberFormat="1" applyFont="1"/>
    <xf numFmtId="164" fontId="2" fillId="0" borderId="0" xfId="0" applyNumberFormat="1" applyFont="1" applyFill="1" applyBorder="1" applyAlignment="1">
      <alignment horizontal="right" vertical="center"/>
    </xf>
    <xf numFmtId="2" fontId="1" fillId="0" borderId="17" xfId="0" applyNumberFormat="1" applyFont="1" applyBorder="1"/>
    <xf numFmtId="2" fontId="1" fillId="0" borderId="18" xfId="0" applyNumberFormat="1" applyFont="1" applyBorder="1"/>
    <xf numFmtId="164" fontId="1" fillId="0" borderId="0" xfId="0" applyNumberFormat="1" applyFont="1"/>
    <xf numFmtId="0" fontId="23" fillId="0" borderId="0" xfId="0" applyFont="1" applyFill="1" applyBorder="1" applyAlignment="1">
      <alignment vertical="center"/>
    </xf>
    <xf numFmtId="3" fontId="9" fillId="5" borderId="0" xfId="0" applyNumberFormat="1" applyFont="1" applyFill="1"/>
    <xf numFmtId="0" fontId="6" fillId="9" borderId="2" xfId="0" applyFont="1" applyFill="1" applyBorder="1" applyAlignment="1">
      <alignment horizontal="center" vertical="center" wrapText="1"/>
    </xf>
    <xf numFmtId="0" fontId="16" fillId="4" borderId="0" xfId="1" applyFont="1" applyFill="1"/>
    <xf numFmtId="0" fontId="25" fillId="4" borderId="0" xfId="1" applyFont="1" applyFill="1" applyBorder="1" applyAlignment="1"/>
    <xf numFmtId="17" fontId="26" fillId="4" borderId="0" xfId="1" applyNumberFormat="1" applyFont="1" applyFill="1" applyBorder="1" applyAlignment="1">
      <alignment horizontal="center"/>
    </xf>
    <xf numFmtId="43" fontId="16" fillId="0" borderId="0" xfId="2" applyFont="1" applyFill="1" applyBorder="1" applyAlignment="1">
      <alignment horizontal="right" vertical="center" indent="1"/>
    </xf>
    <xf numFmtId="4" fontId="5" fillId="9" borderId="0" xfId="2" applyNumberFormat="1" applyFont="1" applyFill="1" applyBorder="1" applyAlignment="1">
      <alignment horizontal="right" vertical="top" wrapText="1"/>
    </xf>
    <xf numFmtId="4" fontId="5" fillId="9" borderId="0" xfId="0" applyNumberFormat="1" applyFont="1" applyFill="1" applyBorder="1" applyAlignment="1">
      <alignment horizontal="right" vertical="top" wrapText="1"/>
    </xf>
    <xf numFmtId="4" fontId="5" fillId="9" borderId="4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0" fillId="4" borderId="0" xfId="0" applyFill="1"/>
    <xf numFmtId="17" fontId="0" fillId="4" borderId="0" xfId="0" applyNumberFormat="1" applyFill="1"/>
    <xf numFmtId="167" fontId="0" fillId="0" borderId="0" xfId="0" applyNumberFormat="1"/>
    <xf numFmtId="167" fontId="0" fillId="4" borderId="0" xfId="0" applyNumberFormat="1" applyFill="1"/>
    <xf numFmtId="0" fontId="8" fillId="4" borderId="0" xfId="0" applyFont="1" applyFill="1"/>
    <xf numFmtId="17" fontId="4" fillId="4" borderId="0" xfId="0" applyNumberFormat="1" applyFont="1" applyFill="1"/>
    <xf numFmtId="0" fontId="0" fillId="4" borderId="0" xfId="0" applyFill="1" applyAlignment="1">
      <alignment horizontal="right"/>
    </xf>
    <xf numFmtId="17" fontId="10" fillId="2" borderId="2" xfId="1" applyNumberFormat="1" applyFont="1" applyFill="1" applyBorder="1" applyAlignment="1">
      <alignment horizontal="center" vertical="center"/>
    </xf>
    <xf numFmtId="166" fontId="9" fillId="2" borderId="2" xfId="2" applyNumberFormat="1" applyFont="1" applyFill="1" applyBorder="1" applyAlignment="1">
      <alignment horizontal="right" vertical="top"/>
    </xf>
    <xf numFmtId="17" fontId="10" fillId="2" borderId="2" xfId="1" applyNumberFormat="1" applyFont="1" applyFill="1" applyBorder="1" applyAlignment="1">
      <alignment horizontal="center" vertical="center" wrapText="1"/>
    </xf>
    <xf numFmtId="17" fontId="1" fillId="6" borderId="11" xfId="0" applyNumberFormat="1" applyFont="1" applyFill="1" applyBorder="1" applyAlignment="1">
      <alignment horizontal="left"/>
    </xf>
    <xf numFmtId="4" fontId="9" fillId="6" borderId="7" xfId="0" applyNumberFormat="1" applyFont="1" applyFill="1" applyBorder="1"/>
    <xf numFmtId="17" fontId="1" fillId="6" borderId="12" xfId="0" applyNumberFormat="1" applyFont="1" applyFill="1" applyBorder="1" applyAlignment="1">
      <alignment horizontal="left"/>
    </xf>
    <xf numFmtId="4" fontId="9" fillId="6" borderId="0" xfId="0" applyNumberFormat="1" applyFont="1" applyFill="1" applyBorder="1"/>
    <xf numFmtId="17" fontId="1" fillId="6" borderId="13" xfId="0" applyNumberFormat="1" applyFont="1" applyFill="1" applyBorder="1" applyAlignment="1">
      <alignment horizontal="left"/>
    </xf>
    <xf numFmtId="4" fontId="9" fillId="6" borderId="5" xfId="0" applyNumberFormat="1" applyFont="1" applyFill="1" applyBorder="1"/>
    <xf numFmtId="0" fontId="21" fillId="4" borderId="0" xfId="1" applyFont="1" applyFill="1" applyBorder="1" applyAlignment="1"/>
    <xf numFmtId="0" fontId="21" fillId="4" borderId="0" xfId="1" applyFont="1" applyFill="1" applyBorder="1" applyAlignment="1">
      <alignment horizontal="left"/>
    </xf>
    <xf numFmtId="0" fontId="0" fillId="0" borderId="0" xfId="0" applyAlignment="1">
      <alignment vertical="top"/>
    </xf>
    <xf numFmtId="17" fontId="6" fillId="9" borderId="14" xfId="1" applyNumberFormat="1" applyFont="1" applyFill="1" applyBorder="1" applyAlignment="1">
      <alignment horizontal="center" vertical="center"/>
    </xf>
    <xf numFmtId="17" fontId="6" fillId="9" borderId="14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7" fillId="0" borderId="0" xfId="0" applyFont="1" applyBorder="1"/>
    <xf numFmtId="2" fontId="0" fillId="0" borderId="0" xfId="0" applyNumberFormat="1" applyFont="1"/>
    <xf numFmtId="2" fontId="0" fillId="0" borderId="0" xfId="0" applyNumberFormat="1"/>
    <xf numFmtId="164" fontId="11" fillId="0" borderId="17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18" xfId="0" applyNumberFormat="1" applyFont="1" applyBorder="1" applyAlignment="1">
      <alignment horizontal="right" vertical="center"/>
    </xf>
    <xf numFmtId="164" fontId="27" fillId="0" borderId="0" xfId="0" applyNumberFormat="1" applyFont="1" applyBorder="1"/>
    <xf numFmtId="165" fontId="9" fillId="5" borderId="0" xfId="0" applyNumberFormat="1" applyFont="1" applyFill="1"/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9" fillId="6" borderId="8" xfId="0" applyNumberFormat="1" applyFont="1" applyFill="1" applyBorder="1"/>
    <xf numFmtId="4" fontId="9" fillId="6" borderId="4" xfId="0" applyNumberFormat="1" applyFont="1" applyFill="1" applyBorder="1"/>
    <xf numFmtId="4" fontId="9" fillId="6" borderId="6" xfId="0" applyNumberFormat="1" applyFont="1" applyFill="1" applyBorder="1"/>
    <xf numFmtId="0" fontId="15" fillId="13" borderId="11" xfId="0" applyFont="1" applyFill="1" applyBorder="1" applyAlignment="1">
      <alignment horizontal="left" vertical="top" wrapText="1"/>
    </xf>
    <xf numFmtId="4" fontId="15" fillId="13" borderId="7" xfId="2" applyNumberFormat="1" applyFont="1" applyFill="1" applyBorder="1" applyAlignment="1">
      <alignment horizontal="right" vertical="top" wrapText="1"/>
    </xf>
    <xf numFmtId="4" fontId="15" fillId="13" borderId="7" xfId="0" applyNumberFormat="1" applyFont="1" applyFill="1" applyBorder="1" applyAlignment="1">
      <alignment horizontal="right" vertical="top" wrapText="1"/>
    </xf>
    <xf numFmtId="4" fontId="15" fillId="13" borderId="8" xfId="0" applyNumberFormat="1" applyFont="1" applyFill="1" applyBorder="1" applyAlignment="1">
      <alignment horizontal="right" vertical="top" wrapText="1"/>
    </xf>
    <xf numFmtId="0" fontId="15" fillId="13" borderId="12" xfId="0" applyFont="1" applyFill="1" applyBorder="1" applyAlignment="1">
      <alignment horizontal="left" vertical="top" wrapText="1"/>
    </xf>
    <xf numFmtId="4" fontId="15" fillId="13" borderId="0" xfId="2" applyNumberFormat="1" applyFont="1" applyFill="1" applyBorder="1" applyAlignment="1">
      <alignment horizontal="right" vertical="top" wrapText="1"/>
    </xf>
    <xf numFmtId="4" fontId="15" fillId="13" borderId="0" xfId="0" applyNumberFormat="1" applyFont="1" applyFill="1" applyBorder="1" applyAlignment="1">
      <alignment horizontal="right" vertical="top" wrapText="1"/>
    </xf>
    <xf numFmtId="4" fontId="15" fillId="13" borderId="4" xfId="0" applyNumberFormat="1" applyFont="1" applyFill="1" applyBorder="1" applyAlignment="1">
      <alignment horizontal="right" vertical="top" wrapText="1"/>
    </xf>
    <xf numFmtId="0" fontId="15" fillId="13" borderId="13" xfId="0" applyFont="1" applyFill="1" applyBorder="1" applyAlignment="1">
      <alignment horizontal="left" vertical="top" wrapText="1"/>
    </xf>
    <xf numFmtId="4" fontId="15" fillId="13" borderId="5" xfId="2" applyNumberFormat="1" applyFont="1" applyFill="1" applyBorder="1" applyAlignment="1">
      <alignment horizontal="right" vertical="top" wrapText="1"/>
    </xf>
    <xf numFmtId="4" fontId="15" fillId="13" borderId="5" xfId="0" applyNumberFormat="1" applyFont="1" applyFill="1" applyBorder="1" applyAlignment="1">
      <alignment horizontal="right" vertical="top" wrapText="1"/>
    </xf>
    <xf numFmtId="4" fontId="15" fillId="13" borderId="6" xfId="0" applyNumberFormat="1" applyFont="1" applyFill="1" applyBorder="1" applyAlignment="1">
      <alignment horizontal="right" vertical="top" wrapText="1"/>
    </xf>
    <xf numFmtId="2" fontId="24" fillId="0" borderId="0" xfId="2" applyNumberFormat="1" applyFont="1" applyFill="1" applyBorder="1" applyAlignment="1">
      <alignment horizontal="right" vertical="center" indent="1"/>
    </xf>
    <xf numFmtId="0" fontId="27" fillId="0" borderId="18" xfId="0" applyFont="1" applyBorder="1"/>
    <xf numFmtId="0" fontId="0" fillId="0" borderId="0" xfId="0" applyBorder="1"/>
    <xf numFmtId="164" fontId="28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17" fontId="0" fillId="11" borderId="13" xfId="0" applyNumberFormat="1" applyFill="1" applyBorder="1" applyAlignment="1">
      <alignment horizontal="center" vertical="center"/>
    </xf>
    <xf numFmtId="17" fontId="0" fillId="11" borderId="5" xfId="0" applyNumberFormat="1" applyFill="1" applyBorder="1" applyAlignment="1">
      <alignment horizontal="center" vertical="center"/>
    </xf>
    <xf numFmtId="17" fontId="0" fillId="11" borderId="6" xfId="0" applyNumberFormat="1" applyFill="1" applyBorder="1" applyAlignment="1">
      <alignment horizontal="center" vertical="center"/>
    </xf>
    <xf numFmtId="17" fontId="6" fillId="9" borderId="14" xfId="1" applyNumberFormat="1" applyFont="1" applyFill="1" applyBorder="1" applyAlignment="1">
      <alignment horizontal="center" vertical="center"/>
    </xf>
    <xf numFmtId="17" fontId="6" fillId="9" borderId="16" xfId="1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7" fontId="6" fillId="9" borderId="2" xfId="1" applyNumberFormat="1" applyFont="1" applyFill="1" applyBorder="1" applyAlignment="1">
      <alignment horizontal="center" vertical="center" wrapText="1"/>
    </xf>
    <xf numFmtId="17" fontId="6" fillId="9" borderId="14" xfId="1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17" fontId="0" fillId="11" borderId="12" xfId="0" applyNumberFormat="1" applyFill="1" applyBorder="1" applyAlignment="1">
      <alignment horizontal="center" vertical="center"/>
    </xf>
    <xf numFmtId="17" fontId="0" fillId="11" borderId="0" xfId="0" applyNumberFormat="1" applyFill="1" applyBorder="1" applyAlignment="1">
      <alignment horizontal="center" vertical="center"/>
    </xf>
  </cellXfs>
  <cellStyles count="3">
    <cellStyle name="Normal" xfId="0" builtinId="0"/>
    <cellStyle name="Normal 5" xfId="1"/>
    <cellStyle name="Vírgula" xfId="2" builtinId="3"/>
  </cellStyles>
  <dxfs count="0"/>
  <tableStyles count="0" defaultTableStyle="TableStyleMedium2" defaultPivotStyle="PivotStyleLight16"/>
  <colors>
    <mruColors>
      <color rgb="FFCAE2BC"/>
      <color rgb="FFBAD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topLeftCell="A18" workbookViewId="0">
      <selection activeCell="L3" sqref="L3:N3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E2" t="s">
        <v>16</v>
      </c>
      <c r="H2" t="s">
        <v>17</v>
      </c>
      <c r="J2" t="s">
        <v>18</v>
      </c>
    </row>
    <row r="3" spans="1:10" x14ac:dyDescent="0.25">
      <c r="A3" s="2"/>
      <c r="B3" s="4"/>
      <c r="D3" s="3"/>
      <c r="E3" s="4">
        <v>42736</v>
      </c>
      <c r="F3" s="2"/>
      <c r="G3" s="2"/>
      <c r="H3" s="4">
        <v>42736</v>
      </c>
      <c r="J3" s="4">
        <v>42736</v>
      </c>
    </row>
    <row r="4" spans="1:10" x14ac:dyDescent="0.25">
      <c r="A4" s="2"/>
      <c r="B4" s="4"/>
      <c r="E4" s="4">
        <v>42767</v>
      </c>
      <c r="F4" s="2"/>
      <c r="G4" s="2"/>
      <c r="H4" s="4">
        <v>42767</v>
      </c>
      <c r="J4" s="4">
        <v>42767</v>
      </c>
    </row>
    <row r="5" spans="1:10" x14ac:dyDescent="0.25">
      <c r="A5" s="2"/>
      <c r="B5" s="4"/>
      <c r="E5" s="4">
        <v>42795</v>
      </c>
      <c r="H5" s="4">
        <v>42795</v>
      </c>
      <c r="J5" s="4">
        <v>42795</v>
      </c>
    </row>
    <row r="6" spans="1:10" x14ac:dyDescent="0.25">
      <c r="A6" s="2"/>
      <c r="B6" s="4"/>
      <c r="E6" s="4">
        <v>42826</v>
      </c>
      <c r="H6" s="4">
        <v>42826</v>
      </c>
      <c r="J6" s="4">
        <v>42826</v>
      </c>
    </row>
    <row r="7" spans="1:10" x14ac:dyDescent="0.25">
      <c r="A7" s="2"/>
      <c r="B7" s="4"/>
      <c r="E7" s="4">
        <v>42856</v>
      </c>
      <c r="H7" s="4">
        <v>42856</v>
      </c>
      <c r="J7" s="4">
        <v>42856</v>
      </c>
    </row>
    <row r="8" spans="1:10" x14ac:dyDescent="0.25">
      <c r="A8" s="2"/>
      <c r="B8" s="4"/>
      <c r="E8" s="4">
        <v>42887</v>
      </c>
      <c r="H8" s="4">
        <v>42887</v>
      </c>
      <c r="J8" s="4">
        <v>42887</v>
      </c>
    </row>
    <row r="9" spans="1:10" x14ac:dyDescent="0.25">
      <c r="A9" s="2"/>
      <c r="B9" s="4"/>
      <c r="E9" s="4">
        <v>42917</v>
      </c>
      <c r="H9" s="4">
        <v>42917</v>
      </c>
      <c r="J9" s="4">
        <v>42917</v>
      </c>
    </row>
    <row r="10" spans="1:10" x14ac:dyDescent="0.25">
      <c r="A10" s="2"/>
      <c r="B10" s="4"/>
      <c r="E10" s="4">
        <v>42948</v>
      </c>
      <c r="H10" s="4">
        <v>42948</v>
      </c>
      <c r="J10" s="4">
        <v>42948</v>
      </c>
    </row>
    <row r="11" spans="1:10" x14ac:dyDescent="0.25">
      <c r="A11" s="2"/>
      <c r="B11" s="4"/>
      <c r="E11" s="4">
        <v>42979</v>
      </c>
      <c r="H11" s="4">
        <v>42979</v>
      </c>
      <c r="J11" s="4">
        <v>42979</v>
      </c>
    </row>
    <row r="12" spans="1:10" x14ac:dyDescent="0.25">
      <c r="A12" s="2"/>
      <c r="B12" s="4"/>
      <c r="E12" s="4">
        <v>43009</v>
      </c>
      <c r="H12" s="4">
        <v>43009</v>
      </c>
      <c r="J12" s="4">
        <v>43009</v>
      </c>
    </row>
    <row r="13" spans="1:10" x14ac:dyDescent="0.25">
      <c r="A13" s="2"/>
      <c r="B13" s="4"/>
      <c r="E13" s="4">
        <v>43040</v>
      </c>
      <c r="H13" s="4">
        <v>43040</v>
      </c>
      <c r="J13" s="4">
        <v>43040</v>
      </c>
    </row>
    <row r="14" spans="1:10" x14ac:dyDescent="0.25">
      <c r="A14" s="2"/>
      <c r="B14" s="4"/>
      <c r="E14" s="4">
        <v>43070</v>
      </c>
      <c r="H14" s="4">
        <v>43070</v>
      </c>
      <c r="J14" s="4">
        <v>43070</v>
      </c>
    </row>
    <row r="15" spans="1:10" x14ac:dyDescent="0.25">
      <c r="A15" s="2"/>
      <c r="B15" s="4"/>
      <c r="E15" s="4">
        <v>43101</v>
      </c>
      <c r="H15" s="4">
        <v>43101</v>
      </c>
      <c r="J15" s="4">
        <v>43101</v>
      </c>
    </row>
    <row r="16" spans="1:10" x14ac:dyDescent="0.25">
      <c r="A16" s="2"/>
      <c r="B16" s="4"/>
      <c r="E16" s="4">
        <v>43132</v>
      </c>
      <c r="H16" s="4">
        <v>43132</v>
      </c>
      <c r="J16" s="4">
        <v>43132</v>
      </c>
    </row>
    <row r="17" spans="1:10" x14ac:dyDescent="0.25">
      <c r="A17" s="2"/>
      <c r="B17" s="4"/>
      <c r="E17" s="4">
        <v>43160</v>
      </c>
      <c r="H17" s="4">
        <v>43160</v>
      </c>
      <c r="J17" s="4">
        <v>43160</v>
      </c>
    </row>
    <row r="18" spans="1:10" x14ac:dyDescent="0.25">
      <c r="A18" s="2"/>
      <c r="B18" s="4"/>
      <c r="E18" s="4">
        <v>43191</v>
      </c>
      <c r="H18" s="4">
        <v>43191</v>
      </c>
      <c r="J18" s="4">
        <v>43191</v>
      </c>
    </row>
    <row r="19" spans="1:10" x14ac:dyDescent="0.25">
      <c r="A19" s="2"/>
      <c r="B19" s="4"/>
      <c r="E19" s="4">
        <v>43221</v>
      </c>
      <c r="H19" s="4">
        <v>43221</v>
      </c>
      <c r="J19" s="4">
        <v>43221</v>
      </c>
    </row>
    <row r="20" spans="1:10" x14ac:dyDescent="0.25">
      <c r="A20" s="2"/>
      <c r="B20" s="4"/>
      <c r="E20" s="4">
        <v>43252</v>
      </c>
      <c r="H20" s="4">
        <v>43252</v>
      </c>
      <c r="J20" s="4">
        <v>43252</v>
      </c>
    </row>
    <row r="21" spans="1:10" x14ac:dyDescent="0.25">
      <c r="A21" s="2"/>
      <c r="B21" s="4"/>
      <c r="E21" s="4">
        <v>43282</v>
      </c>
      <c r="H21" s="4">
        <v>43282</v>
      </c>
      <c r="J21" s="4">
        <v>43282</v>
      </c>
    </row>
    <row r="22" spans="1:10" x14ac:dyDescent="0.25">
      <c r="A22" s="2"/>
      <c r="B22" s="4"/>
      <c r="E22" s="4">
        <v>43313</v>
      </c>
      <c r="H22" s="4">
        <v>43313</v>
      </c>
      <c r="J22" s="4">
        <v>43313</v>
      </c>
    </row>
    <row r="23" spans="1:10" x14ac:dyDescent="0.25">
      <c r="A23" s="2"/>
      <c r="B23" s="4"/>
      <c r="E23" s="4">
        <v>43344</v>
      </c>
      <c r="H23" s="4">
        <v>43344</v>
      </c>
      <c r="J23" s="4">
        <v>43344</v>
      </c>
    </row>
    <row r="24" spans="1:10" x14ac:dyDescent="0.25">
      <c r="A24" s="2"/>
      <c r="B24" s="4"/>
      <c r="E24" s="4">
        <v>43374</v>
      </c>
      <c r="H24" s="4">
        <v>43374</v>
      </c>
      <c r="J24" s="4">
        <v>43374</v>
      </c>
    </row>
    <row r="25" spans="1:10" x14ac:dyDescent="0.25">
      <c r="A25" s="2"/>
      <c r="B25" s="4"/>
      <c r="E25" s="4">
        <v>43405</v>
      </c>
      <c r="H25" s="4">
        <v>43405</v>
      </c>
      <c r="J25" s="4">
        <v>43405</v>
      </c>
    </row>
    <row r="26" spans="1:10" x14ac:dyDescent="0.25">
      <c r="A26" s="2"/>
      <c r="B26" s="4"/>
      <c r="E26" s="4">
        <v>43435</v>
      </c>
      <c r="H26" s="4">
        <v>43435</v>
      </c>
      <c r="J26" s="4">
        <v>43435</v>
      </c>
    </row>
    <row r="27" spans="1:10" x14ac:dyDescent="0.25">
      <c r="A27" s="2"/>
      <c r="B27" s="4"/>
      <c r="E27" s="4">
        <v>43466</v>
      </c>
      <c r="H27" s="4">
        <v>43466</v>
      </c>
      <c r="J27" s="4">
        <v>43466</v>
      </c>
    </row>
    <row r="28" spans="1:10" x14ac:dyDescent="0.25">
      <c r="A28" s="2"/>
      <c r="B28" s="4"/>
      <c r="E28" s="4">
        <v>43497</v>
      </c>
      <c r="H28" s="4">
        <v>43497</v>
      </c>
      <c r="J28" s="4">
        <v>43497</v>
      </c>
    </row>
    <row r="29" spans="1:10" x14ac:dyDescent="0.25">
      <c r="A29" s="2"/>
      <c r="B29" s="4"/>
      <c r="E29" s="4">
        <v>43525</v>
      </c>
      <c r="H29" s="4">
        <v>43525</v>
      </c>
      <c r="J29" s="4">
        <v>43525</v>
      </c>
    </row>
    <row r="30" spans="1:10" x14ac:dyDescent="0.25">
      <c r="A30" s="2"/>
      <c r="B30" s="4"/>
      <c r="E30" s="4">
        <v>43556</v>
      </c>
      <c r="H30" s="4">
        <v>43556</v>
      </c>
      <c r="J30" s="4">
        <v>43556</v>
      </c>
    </row>
    <row r="31" spans="1:10" x14ac:dyDescent="0.25">
      <c r="A31" s="2"/>
      <c r="B31" s="4"/>
      <c r="E31" s="4">
        <v>43586</v>
      </c>
      <c r="H31" s="4">
        <v>43586</v>
      </c>
      <c r="J31" s="4">
        <v>43586</v>
      </c>
    </row>
    <row r="32" spans="1:10" x14ac:dyDescent="0.25">
      <c r="A32" s="2"/>
      <c r="B32" s="4"/>
      <c r="E32" s="4">
        <v>43617</v>
      </c>
      <c r="H32" s="4">
        <v>43617</v>
      </c>
      <c r="J32" s="4">
        <v>43617</v>
      </c>
    </row>
    <row r="33" spans="1:10" x14ac:dyDescent="0.25">
      <c r="A33" s="2"/>
      <c r="B33" s="4"/>
      <c r="E33" s="4">
        <v>43647</v>
      </c>
      <c r="H33" s="4">
        <v>43647</v>
      </c>
      <c r="J33" s="4">
        <v>43647</v>
      </c>
    </row>
    <row r="34" spans="1:10" x14ac:dyDescent="0.25">
      <c r="A34" s="2"/>
      <c r="B34" s="4"/>
      <c r="E34" s="4">
        <v>43678</v>
      </c>
      <c r="H34" s="4">
        <v>43678</v>
      </c>
      <c r="J34" s="4">
        <v>43678</v>
      </c>
    </row>
    <row r="35" spans="1:10" x14ac:dyDescent="0.25">
      <c r="A35" s="2"/>
      <c r="B35" s="4"/>
      <c r="E35" s="4">
        <v>43709</v>
      </c>
      <c r="H35" s="4">
        <v>43709</v>
      </c>
      <c r="J35" s="4">
        <v>43709</v>
      </c>
    </row>
    <row r="36" spans="1:10" x14ac:dyDescent="0.25">
      <c r="A36" s="2"/>
      <c r="B36" s="4"/>
      <c r="E36" s="4">
        <v>43739</v>
      </c>
      <c r="H36" s="4">
        <v>43739</v>
      </c>
      <c r="J36" s="4">
        <v>43739</v>
      </c>
    </row>
    <row r="37" spans="1:10" x14ac:dyDescent="0.25">
      <c r="A37" s="2"/>
      <c r="B37" s="4"/>
      <c r="E37" s="4">
        <v>43770</v>
      </c>
      <c r="H37" s="4">
        <v>43770</v>
      </c>
      <c r="J37" s="4">
        <v>43770</v>
      </c>
    </row>
    <row r="38" spans="1:10" x14ac:dyDescent="0.25">
      <c r="A38" s="2"/>
      <c r="B38" s="4"/>
      <c r="E38" s="4">
        <v>43800</v>
      </c>
      <c r="H38" s="4">
        <v>43800</v>
      </c>
      <c r="J38" s="4">
        <v>43800</v>
      </c>
    </row>
    <row r="39" spans="1:10" x14ac:dyDescent="0.25">
      <c r="A39" s="2"/>
      <c r="B39" s="4"/>
      <c r="E39" s="4"/>
      <c r="H39" s="4"/>
    </row>
    <row r="40" spans="1:10" x14ac:dyDescent="0.25">
      <c r="A40" s="2"/>
      <c r="B40" s="4"/>
      <c r="E40" s="4"/>
      <c r="H40" s="4"/>
    </row>
    <row r="41" spans="1:10" x14ac:dyDescent="0.25">
      <c r="A41" s="2"/>
      <c r="B41" s="4"/>
      <c r="E41" s="4"/>
      <c r="H41" s="4"/>
    </row>
    <row r="42" spans="1:10" x14ac:dyDescent="0.25">
      <c r="A42" s="2"/>
      <c r="B42" s="4"/>
      <c r="E42" s="4"/>
      <c r="H42" s="4"/>
    </row>
    <row r="43" spans="1:10" x14ac:dyDescent="0.25">
      <c r="A43" s="2"/>
      <c r="B43" s="4"/>
      <c r="E43" s="4"/>
      <c r="H43" s="4"/>
    </row>
    <row r="44" spans="1:10" x14ac:dyDescent="0.25">
      <c r="A44" s="2"/>
      <c r="B44" s="4"/>
      <c r="E44" s="4"/>
      <c r="H44" s="4"/>
    </row>
    <row r="45" spans="1:10" x14ac:dyDescent="0.25">
      <c r="A45" s="2"/>
      <c r="B45" s="4"/>
    </row>
    <row r="46" spans="1:10" x14ac:dyDescent="0.25">
      <c r="A46" s="2"/>
      <c r="B46" s="4"/>
    </row>
    <row r="47" spans="1:10" x14ac:dyDescent="0.25">
      <c r="A47" s="2"/>
      <c r="B47" s="4"/>
    </row>
    <row r="48" spans="1:10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  <row r="70" spans="1:2" x14ac:dyDescent="0.25">
      <c r="A70" s="2"/>
      <c r="B70" s="4"/>
    </row>
    <row r="71" spans="1:2" x14ac:dyDescent="0.25">
      <c r="A71" s="2"/>
      <c r="B71" s="4"/>
    </row>
    <row r="72" spans="1:2" x14ac:dyDescent="0.25">
      <c r="A72" s="2"/>
      <c r="B72" s="4"/>
    </row>
    <row r="73" spans="1:2" x14ac:dyDescent="0.25">
      <c r="A73" s="2"/>
      <c r="B73" s="4"/>
    </row>
    <row r="74" spans="1:2" x14ac:dyDescent="0.25">
      <c r="A74" s="2"/>
      <c r="B74" s="4"/>
    </row>
    <row r="75" spans="1:2" x14ac:dyDescent="0.25">
      <c r="A75" s="2"/>
      <c r="B75" s="4"/>
    </row>
    <row r="76" spans="1:2" x14ac:dyDescent="0.25">
      <c r="A76" s="2"/>
      <c r="B76" s="4"/>
    </row>
    <row r="77" spans="1:2" x14ac:dyDescent="0.25">
      <c r="A77" s="2"/>
      <c r="B77" s="4"/>
    </row>
    <row r="78" spans="1:2" x14ac:dyDescent="0.25">
      <c r="A78" s="2"/>
      <c r="B78" s="4"/>
    </row>
    <row r="79" spans="1:2" x14ac:dyDescent="0.25">
      <c r="A79" s="2"/>
      <c r="B79" s="4"/>
    </row>
    <row r="80" spans="1:2" x14ac:dyDescent="0.25">
      <c r="A80" s="2"/>
      <c r="B80" s="4"/>
    </row>
    <row r="81" spans="1:2" x14ac:dyDescent="0.25">
      <c r="A81" s="2"/>
      <c r="B81" s="4"/>
    </row>
    <row r="82" spans="1:2" x14ac:dyDescent="0.25">
      <c r="A82" s="2"/>
      <c r="B82" s="4"/>
    </row>
    <row r="83" spans="1:2" x14ac:dyDescent="0.25">
      <c r="A83" s="2"/>
      <c r="B83" s="4"/>
    </row>
    <row r="84" spans="1:2" x14ac:dyDescent="0.25">
      <c r="A84" s="2"/>
      <c r="B84" s="4"/>
    </row>
    <row r="85" spans="1:2" x14ac:dyDescent="0.25">
      <c r="A85" s="2"/>
      <c r="B85" s="4"/>
    </row>
    <row r="86" spans="1:2" x14ac:dyDescent="0.25">
      <c r="A86" s="2"/>
      <c r="B86" s="4"/>
    </row>
    <row r="87" spans="1:2" x14ac:dyDescent="0.25">
      <c r="A87" s="2"/>
      <c r="B87" s="4"/>
    </row>
    <row r="88" spans="1:2" x14ac:dyDescent="0.25">
      <c r="A88" s="2"/>
      <c r="B88" s="4"/>
    </row>
    <row r="89" spans="1:2" x14ac:dyDescent="0.25">
      <c r="A89" s="2"/>
      <c r="B89" s="4"/>
    </row>
    <row r="90" spans="1:2" x14ac:dyDescent="0.25">
      <c r="A90" s="2"/>
      <c r="B90" s="4"/>
    </row>
    <row r="91" spans="1:2" x14ac:dyDescent="0.25">
      <c r="A91" s="2"/>
      <c r="B91" s="4"/>
    </row>
    <row r="92" spans="1:2" x14ac:dyDescent="0.25">
      <c r="A92" s="2"/>
      <c r="B92" s="4"/>
    </row>
    <row r="93" spans="1:2" x14ac:dyDescent="0.25">
      <c r="A93" s="2"/>
      <c r="B93" s="4"/>
    </row>
    <row r="94" spans="1:2" x14ac:dyDescent="0.25">
      <c r="A94" s="2"/>
      <c r="B94" s="4"/>
    </row>
    <row r="95" spans="1:2" x14ac:dyDescent="0.25">
      <c r="A95" s="2"/>
      <c r="B95" s="4"/>
    </row>
    <row r="96" spans="1:2" x14ac:dyDescent="0.25">
      <c r="A96" s="2"/>
      <c r="B96" s="4"/>
    </row>
    <row r="97" spans="1:2" x14ac:dyDescent="0.25">
      <c r="A97" s="2"/>
      <c r="B97" s="4"/>
    </row>
    <row r="98" spans="1:2" x14ac:dyDescent="0.25">
      <c r="A98" s="2"/>
      <c r="B98" s="4"/>
    </row>
    <row r="99" spans="1:2" x14ac:dyDescent="0.25">
      <c r="A99" s="2"/>
      <c r="B99" s="4"/>
    </row>
    <row r="100" spans="1:2" x14ac:dyDescent="0.25">
      <c r="A100" s="2"/>
      <c r="B100" s="4"/>
    </row>
    <row r="101" spans="1:2" x14ac:dyDescent="0.25">
      <c r="A101" s="2"/>
      <c r="B101" s="4"/>
    </row>
    <row r="102" spans="1:2" x14ac:dyDescent="0.25">
      <c r="A102" s="2"/>
      <c r="B102" s="4"/>
    </row>
    <row r="103" spans="1:2" x14ac:dyDescent="0.25">
      <c r="A103" s="2"/>
      <c r="B103" s="4"/>
    </row>
    <row r="104" spans="1:2" x14ac:dyDescent="0.25">
      <c r="A104" s="2"/>
      <c r="B104" s="4"/>
    </row>
    <row r="105" spans="1:2" x14ac:dyDescent="0.25">
      <c r="A105" s="2"/>
      <c r="B105" s="4"/>
    </row>
    <row r="106" spans="1:2" x14ac:dyDescent="0.25">
      <c r="A106" s="2"/>
      <c r="B106" s="4"/>
    </row>
    <row r="107" spans="1:2" x14ac:dyDescent="0.25">
      <c r="A107" s="2"/>
      <c r="B107" s="4"/>
    </row>
    <row r="108" spans="1:2" x14ac:dyDescent="0.25">
      <c r="A108" s="2"/>
      <c r="B108" s="4"/>
    </row>
    <row r="109" spans="1:2" x14ac:dyDescent="0.25">
      <c r="A109" s="2"/>
      <c r="B109" s="4"/>
    </row>
    <row r="110" spans="1:2" x14ac:dyDescent="0.25">
      <c r="A110" s="2"/>
      <c r="B110" s="4"/>
    </row>
    <row r="111" spans="1:2" x14ac:dyDescent="0.25">
      <c r="A111" s="2"/>
      <c r="B111" s="4"/>
    </row>
    <row r="112" spans="1:2" x14ac:dyDescent="0.25">
      <c r="A112" s="2"/>
      <c r="B112" s="4"/>
    </row>
    <row r="113" spans="1:2" x14ac:dyDescent="0.25">
      <c r="A113" s="2"/>
      <c r="B113" s="4"/>
    </row>
    <row r="114" spans="1:2" x14ac:dyDescent="0.25">
      <c r="A114" s="2"/>
      <c r="B114" s="4"/>
    </row>
    <row r="115" spans="1:2" x14ac:dyDescent="0.25">
      <c r="A115" s="2"/>
      <c r="B115" s="4"/>
    </row>
    <row r="116" spans="1:2" x14ac:dyDescent="0.25">
      <c r="A116" s="2"/>
      <c r="B116" s="4"/>
    </row>
    <row r="117" spans="1:2" x14ac:dyDescent="0.25">
      <c r="A117" s="2"/>
      <c r="B117" s="4"/>
    </row>
    <row r="118" spans="1:2" x14ac:dyDescent="0.25">
      <c r="A118" s="2"/>
      <c r="B118" s="4"/>
    </row>
    <row r="119" spans="1:2" x14ac:dyDescent="0.25">
      <c r="A119" s="2"/>
      <c r="B119" s="4"/>
    </row>
    <row r="120" spans="1:2" x14ac:dyDescent="0.25">
      <c r="A120" s="2"/>
      <c r="B120" s="4"/>
    </row>
    <row r="121" spans="1:2" x14ac:dyDescent="0.25">
      <c r="A121" s="2"/>
      <c r="B121" s="4"/>
    </row>
    <row r="122" spans="1:2" x14ac:dyDescent="0.25">
      <c r="A122" s="2"/>
      <c r="B122" s="4"/>
    </row>
    <row r="123" spans="1:2" x14ac:dyDescent="0.25">
      <c r="A123" s="2"/>
      <c r="B123" s="4"/>
    </row>
    <row r="124" spans="1:2" x14ac:dyDescent="0.25">
      <c r="A124" s="2"/>
      <c r="B124" s="4"/>
    </row>
    <row r="125" spans="1:2" x14ac:dyDescent="0.25">
      <c r="A125" s="2"/>
      <c r="B125" s="4"/>
    </row>
    <row r="126" spans="1:2" x14ac:dyDescent="0.25">
      <c r="A126" s="2"/>
      <c r="B126" s="4"/>
    </row>
    <row r="127" spans="1:2" x14ac:dyDescent="0.25">
      <c r="A127" s="2"/>
      <c r="B127" s="4"/>
    </row>
    <row r="128" spans="1:2" x14ac:dyDescent="0.25">
      <c r="A128" s="2"/>
      <c r="B128" s="4"/>
    </row>
    <row r="129" spans="1:2" x14ac:dyDescent="0.25">
      <c r="A129" s="2"/>
      <c r="B129" s="4"/>
    </row>
    <row r="130" spans="1:2" x14ac:dyDescent="0.25">
      <c r="A130" s="2"/>
      <c r="B130" s="4"/>
    </row>
    <row r="131" spans="1:2" x14ac:dyDescent="0.25">
      <c r="A131" s="2"/>
      <c r="B131" s="4"/>
    </row>
    <row r="132" spans="1:2" x14ac:dyDescent="0.25">
      <c r="A132" s="2"/>
      <c r="B132" s="4"/>
    </row>
    <row r="133" spans="1:2" x14ac:dyDescent="0.25">
      <c r="A133" s="2"/>
      <c r="B133" s="4"/>
    </row>
    <row r="134" spans="1:2" x14ac:dyDescent="0.25">
      <c r="A134" s="2"/>
      <c r="B134" s="4"/>
    </row>
    <row r="135" spans="1:2" x14ac:dyDescent="0.25">
      <c r="A135" s="2"/>
      <c r="B135" s="4"/>
    </row>
    <row r="136" spans="1:2" x14ac:dyDescent="0.25">
      <c r="A136" s="2"/>
      <c r="B136" s="4"/>
    </row>
    <row r="137" spans="1:2" x14ac:dyDescent="0.25">
      <c r="A137" s="2"/>
      <c r="B137" s="4"/>
    </row>
    <row r="138" spans="1:2" x14ac:dyDescent="0.25">
      <c r="A138" s="2"/>
      <c r="B138" s="4"/>
    </row>
    <row r="139" spans="1:2" x14ac:dyDescent="0.25">
      <c r="A139" s="2"/>
      <c r="B139" s="4"/>
    </row>
    <row r="140" spans="1:2" x14ac:dyDescent="0.25">
      <c r="A140" s="2"/>
      <c r="B140" s="4"/>
    </row>
    <row r="141" spans="1:2" x14ac:dyDescent="0.25">
      <c r="A141" s="2"/>
      <c r="B141" s="4"/>
    </row>
    <row r="142" spans="1:2" x14ac:dyDescent="0.25">
      <c r="A142" s="2"/>
      <c r="B142" s="4"/>
    </row>
    <row r="143" spans="1:2" x14ac:dyDescent="0.25">
      <c r="A143" s="2"/>
      <c r="B143" s="4"/>
    </row>
    <row r="144" spans="1:2" x14ac:dyDescent="0.25">
      <c r="A144" s="2"/>
      <c r="B144" s="4"/>
    </row>
    <row r="145" spans="1:2" x14ac:dyDescent="0.25">
      <c r="A145" s="2"/>
      <c r="B145" s="4"/>
    </row>
    <row r="146" spans="1:2" x14ac:dyDescent="0.25">
      <c r="A146" s="2"/>
      <c r="B146" s="4"/>
    </row>
    <row r="147" spans="1:2" x14ac:dyDescent="0.25">
      <c r="A147" s="2"/>
      <c r="B147" s="4"/>
    </row>
    <row r="148" spans="1:2" x14ac:dyDescent="0.25">
      <c r="A148" s="2"/>
      <c r="B148" s="4"/>
    </row>
    <row r="149" spans="1:2" x14ac:dyDescent="0.25">
      <c r="A149" s="2"/>
      <c r="B149" s="4"/>
    </row>
    <row r="150" spans="1:2" x14ac:dyDescent="0.25">
      <c r="A150" s="2"/>
      <c r="B150" s="4"/>
    </row>
    <row r="151" spans="1:2" x14ac:dyDescent="0.25">
      <c r="A151" s="2"/>
      <c r="B151" s="4"/>
    </row>
    <row r="152" spans="1:2" x14ac:dyDescent="0.25">
      <c r="A152" s="2"/>
      <c r="B152" s="4"/>
    </row>
    <row r="153" spans="1:2" x14ac:dyDescent="0.25">
      <c r="A153" s="2"/>
      <c r="B153" s="4"/>
    </row>
    <row r="154" spans="1:2" x14ac:dyDescent="0.25">
      <c r="A154" s="2"/>
      <c r="B154" s="4"/>
    </row>
    <row r="155" spans="1:2" x14ac:dyDescent="0.25">
      <c r="A155" s="2"/>
      <c r="B155" s="4"/>
    </row>
    <row r="156" spans="1:2" x14ac:dyDescent="0.25">
      <c r="A156" s="2"/>
      <c r="B156" s="4"/>
    </row>
    <row r="157" spans="1:2" x14ac:dyDescent="0.25">
      <c r="A157" s="2"/>
      <c r="B157" s="4"/>
    </row>
    <row r="158" spans="1:2" x14ac:dyDescent="0.25">
      <c r="A158" s="2"/>
      <c r="B158" s="4"/>
    </row>
    <row r="159" spans="1:2" x14ac:dyDescent="0.25">
      <c r="A159" s="2"/>
      <c r="B159" s="4"/>
    </row>
    <row r="160" spans="1:2" x14ac:dyDescent="0.25">
      <c r="A160" s="2"/>
      <c r="B160" s="4"/>
    </row>
    <row r="161" spans="1:2" x14ac:dyDescent="0.25">
      <c r="A161" s="2"/>
      <c r="B161" s="4"/>
    </row>
    <row r="162" spans="1:2" x14ac:dyDescent="0.25">
      <c r="A162" s="2"/>
      <c r="B162" s="4"/>
    </row>
    <row r="163" spans="1:2" x14ac:dyDescent="0.25">
      <c r="A163" s="2"/>
      <c r="B163" s="4"/>
    </row>
    <row r="164" spans="1:2" x14ac:dyDescent="0.25">
      <c r="A164" s="2"/>
      <c r="B164" s="4"/>
    </row>
    <row r="165" spans="1:2" x14ac:dyDescent="0.25">
      <c r="A165" s="2"/>
      <c r="B165" s="4"/>
    </row>
    <row r="166" spans="1:2" x14ac:dyDescent="0.25">
      <c r="A166" s="2"/>
      <c r="B166" s="4"/>
    </row>
    <row r="167" spans="1:2" x14ac:dyDescent="0.25">
      <c r="A167" s="2"/>
      <c r="B167" s="4"/>
    </row>
    <row r="168" spans="1:2" x14ac:dyDescent="0.25">
      <c r="A168" s="2"/>
      <c r="B168" s="4"/>
    </row>
    <row r="169" spans="1:2" x14ac:dyDescent="0.25">
      <c r="A169" s="2"/>
      <c r="B169" s="4"/>
    </row>
    <row r="170" spans="1:2" x14ac:dyDescent="0.25">
      <c r="A170" s="2"/>
      <c r="B170" s="4"/>
    </row>
    <row r="171" spans="1:2" x14ac:dyDescent="0.25">
      <c r="A171" s="2"/>
      <c r="B171" s="4"/>
    </row>
    <row r="172" spans="1:2" x14ac:dyDescent="0.25">
      <c r="A172" s="2"/>
      <c r="B172" s="4"/>
    </row>
    <row r="173" spans="1:2" x14ac:dyDescent="0.25">
      <c r="A173" s="2"/>
      <c r="B173" s="4"/>
    </row>
    <row r="174" spans="1:2" x14ac:dyDescent="0.25">
      <c r="A174" s="2"/>
      <c r="B174" s="4"/>
    </row>
    <row r="175" spans="1:2" x14ac:dyDescent="0.25">
      <c r="A175" s="2"/>
      <c r="B175" s="4"/>
    </row>
    <row r="176" spans="1:2" x14ac:dyDescent="0.25">
      <c r="A176" s="2"/>
      <c r="B176" s="4"/>
    </row>
    <row r="177" spans="1:2" x14ac:dyDescent="0.25">
      <c r="A177" s="2"/>
      <c r="B177" s="4"/>
    </row>
    <row r="178" spans="1:2" x14ac:dyDescent="0.25">
      <c r="A178" s="2"/>
      <c r="B178" s="4"/>
    </row>
    <row r="179" spans="1:2" x14ac:dyDescent="0.25">
      <c r="A179" s="2"/>
      <c r="B179" s="4"/>
    </row>
    <row r="180" spans="1:2" x14ac:dyDescent="0.25">
      <c r="A180" s="2"/>
      <c r="B180" s="4"/>
    </row>
    <row r="181" spans="1:2" x14ac:dyDescent="0.25">
      <c r="A181" s="2"/>
      <c r="B181" s="4"/>
    </row>
    <row r="182" spans="1:2" x14ac:dyDescent="0.25">
      <c r="A182" s="2"/>
      <c r="B182" s="4"/>
    </row>
    <row r="183" spans="1:2" x14ac:dyDescent="0.25">
      <c r="A183" s="2"/>
      <c r="B183" s="4"/>
    </row>
    <row r="184" spans="1:2" x14ac:dyDescent="0.25">
      <c r="A184" s="2"/>
      <c r="B184" s="4"/>
    </row>
    <row r="185" spans="1:2" x14ac:dyDescent="0.25">
      <c r="A185" s="2"/>
      <c r="B185" s="4"/>
    </row>
    <row r="186" spans="1:2" x14ac:dyDescent="0.25">
      <c r="A186" s="2"/>
      <c r="B186" s="4"/>
    </row>
    <row r="187" spans="1:2" x14ac:dyDescent="0.25">
      <c r="A187" s="2"/>
      <c r="B187" s="4"/>
    </row>
    <row r="188" spans="1:2" x14ac:dyDescent="0.25">
      <c r="A188" s="2"/>
      <c r="B188" s="4"/>
    </row>
    <row r="189" spans="1:2" x14ac:dyDescent="0.25">
      <c r="A189" s="2"/>
      <c r="B189" s="4"/>
    </row>
    <row r="190" spans="1:2" x14ac:dyDescent="0.25">
      <c r="A190" s="2"/>
      <c r="B190" s="4"/>
    </row>
    <row r="191" spans="1:2" x14ac:dyDescent="0.25">
      <c r="A191" s="2"/>
      <c r="B191" s="4"/>
    </row>
    <row r="192" spans="1:2" x14ac:dyDescent="0.25">
      <c r="A192" s="2"/>
      <c r="B192" s="4"/>
    </row>
    <row r="193" spans="1:2" x14ac:dyDescent="0.25">
      <c r="A193" s="2"/>
      <c r="B193" s="4"/>
    </row>
    <row r="194" spans="1:2" x14ac:dyDescent="0.25">
      <c r="A194" s="2"/>
      <c r="B194" s="4"/>
    </row>
    <row r="195" spans="1:2" x14ac:dyDescent="0.25">
      <c r="A195" s="2"/>
      <c r="B195" s="4"/>
    </row>
    <row r="196" spans="1:2" x14ac:dyDescent="0.25">
      <c r="A196" s="2"/>
      <c r="B196" s="4"/>
    </row>
    <row r="197" spans="1:2" x14ac:dyDescent="0.25">
      <c r="A197" s="2"/>
      <c r="B197" s="4"/>
    </row>
    <row r="198" spans="1:2" x14ac:dyDescent="0.25">
      <c r="A198" s="2"/>
      <c r="B198" s="4"/>
    </row>
    <row r="199" spans="1:2" x14ac:dyDescent="0.25">
      <c r="A199" s="2"/>
      <c r="B199" s="4"/>
    </row>
    <row r="200" spans="1:2" x14ac:dyDescent="0.25">
      <c r="A200" s="2"/>
      <c r="B200" s="4"/>
    </row>
    <row r="201" spans="1:2" x14ac:dyDescent="0.25">
      <c r="A201" s="2"/>
      <c r="B201" s="4"/>
    </row>
    <row r="202" spans="1:2" x14ac:dyDescent="0.25">
      <c r="A202" s="2"/>
      <c r="B202" s="4"/>
    </row>
    <row r="203" spans="1:2" x14ac:dyDescent="0.25">
      <c r="A203" s="2"/>
      <c r="B203" s="4"/>
    </row>
    <row r="204" spans="1:2" x14ac:dyDescent="0.25">
      <c r="A204" s="2"/>
      <c r="B204" s="4"/>
    </row>
    <row r="205" spans="1:2" x14ac:dyDescent="0.25">
      <c r="A205" s="2"/>
      <c r="B205" s="4"/>
    </row>
    <row r="206" spans="1:2" x14ac:dyDescent="0.25">
      <c r="A206" s="2"/>
      <c r="B206" s="4"/>
    </row>
    <row r="207" spans="1:2" x14ac:dyDescent="0.25">
      <c r="A207" s="2"/>
      <c r="B207" s="4"/>
    </row>
    <row r="208" spans="1:2" x14ac:dyDescent="0.25">
      <c r="A208" s="2"/>
      <c r="B208" s="4"/>
    </row>
    <row r="209" spans="1:2" x14ac:dyDescent="0.25">
      <c r="A209" s="2"/>
      <c r="B209" s="4"/>
    </row>
    <row r="210" spans="1:2" x14ac:dyDescent="0.25">
      <c r="A210" s="2"/>
      <c r="B210" s="4"/>
    </row>
    <row r="211" spans="1:2" x14ac:dyDescent="0.25">
      <c r="A211" s="2"/>
      <c r="B211" s="4"/>
    </row>
    <row r="212" spans="1:2" x14ac:dyDescent="0.25">
      <c r="A212" s="2"/>
      <c r="B212" s="4"/>
    </row>
    <row r="213" spans="1:2" x14ac:dyDescent="0.25">
      <c r="A213" s="2"/>
      <c r="B213" s="4"/>
    </row>
    <row r="214" spans="1:2" x14ac:dyDescent="0.25">
      <c r="A214" s="2"/>
      <c r="B214" s="4"/>
    </row>
    <row r="215" spans="1:2" x14ac:dyDescent="0.25">
      <c r="A215" s="2"/>
      <c r="B215" s="4"/>
    </row>
    <row r="216" spans="1:2" x14ac:dyDescent="0.25">
      <c r="A216" s="2"/>
      <c r="B216" s="4"/>
    </row>
    <row r="217" spans="1:2" x14ac:dyDescent="0.25">
      <c r="A217" s="2"/>
      <c r="B217" s="4"/>
    </row>
    <row r="218" spans="1:2" x14ac:dyDescent="0.25">
      <c r="A218" s="2"/>
      <c r="B218" s="4"/>
    </row>
    <row r="219" spans="1:2" x14ac:dyDescent="0.25">
      <c r="A219" s="2"/>
      <c r="B219" s="4"/>
    </row>
    <row r="220" spans="1:2" x14ac:dyDescent="0.25">
      <c r="A220" s="2"/>
      <c r="B220" s="4"/>
    </row>
    <row r="221" spans="1:2" x14ac:dyDescent="0.25">
      <c r="A221" s="2"/>
      <c r="B221" s="4"/>
    </row>
    <row r="222" spans="1:2" x14ac:dyDescent="0.25">
      <c r="A222" s="2"/>
      <c r="B222" s="4"/>
    </row>
    <row r="223" spans="1:2" x14ac:dyDescent="0.25">
      <c r="A223" s="2"/>
      <c r="B223" s="4"/>
    </row>
    <row r="224" spans="1:2" x14ac:dyDescent="0.25">
      <c r="A224" s="2"/>
      <c r="B224" s="4"/>
    </row>
    <row r="225" spans="1:2" x14ac:dyDescent="0.25">
      <c r="A225" s="2"/>
      <c r="B225" s="4"/>
    </row>
    <row r="226" spans="1:2" x14ac:dyDescent="0.25">
      <c r="A226" s="2"/>
      <c r="B226" s="4"/>
    </row>
    <row r="227" spans="1:2" x14ac:dyDescent="0.25">
      <c r="A227" s="2"/>
      <c r="B227" s="4"/>
    </row>
    <row r="228" spans="1:2" x14ac:dyDescent="0.25">
      <c r="A228" s="2"/>
      <c r="B228" s="4"/>
    </row>
    <row r="229" spans="1:2" x14ac:dyDescent="0.25">
      <c r="A229" s="2"/>
      <c r="B229" s="4"/>
    </row>
    <row r="230" spans="1:2" x14ac:dyDescent="0.25">
      <c r="A230" s="2"/>
      <c r="B230" s="4"/>
    </row>
    <row r="231" spans="1:2" x14ac:dyDescent="0.25">
      <c r="A231" s="2"/>
      <c r="B231" s="4"/>
    </row>
    <row r="232" spans="1:2" x14ac:dyDescent="0.25">
      <c r="A232" s="2"/>
      <c r="B232" s="4"/>
    </row>
    <row r="233" spans="1:2" x14ac:dyDescent="0.25">
      <c r="A233" s="2"/>
      <c r="B233" s="4"/>
    </row>
    <row r="234" spans="1:2" x14ac:dyDescent="0.25">
      <c r="A234" s="2"/>
      <c r="B234" s="4"/>
    </row>
    <row r="235" spans="1:2" x14ac:dyDescent="0.25">
      <c r="A235" s="2"/>
      <c r="B235" s="4"/>
    </row>
    <row r="236" spans="1:2" x14ac:dyDescent="0.25">
      <c r="A236" s="2"/>
      <c r="B236" s="4"/>
    </row>
    <row r="237" spans="1:2" x14ac:dyDescent="0.25">
      <c r="A237" s="2"/>
      <c r="B237" s="4"/>
    </row>
    <row r="238" spans="1:2" x14ac:dyDescent="0.25">
      <c r="A238" s="2"/>
      <c r="B238" s="4"/>
    </row>
    <row r="239" spans="1:2" x14ac:dyDescent="0.25">
      <c r="A239" s="2"/>
      <c r="B239" s="4"/>
    </row>
    <row r="240" spans="1:2" x14ac:dyDescent="0.25">
      <c r="A240" s="2"/>
      <c r="B240" s="4"/>
    </row>
    <row r="241" spans="1:2" x14ac:dyDescent="0.25">
      <c r="A241" s="2"/>
      <c r="B241" s="4"/>
    </row>
    <row r="242" spans="1:2" x14ac:dyDescent="0.25">
      <c r="A242" s="2"/>
      <c r="B242" s="4"/>
    </row>
    <row r="243" spans="1:2" x14ac:dyDescent="0.25">
      <c r="A243" s="2"/>
      <c r="B243" s="4"/>
    </row>
    <row r="244" spans="1:2" x14ac:dyDescent="0.25">
      <c r="A244" s="2"/>
      <c r="B244" s="4"/>
    </row>
    <row r="245" spans="1:2" x14ac:dyDescent="0.25">
      <c r="A245" s="2"/>
      <c r="B245" s="4"/>
    </row>
    <row r="246" spans="1:2" x14ac:dyDescent="0.25">
      <c r="A246" s="2"/>
      <c r="B246" s="4"/>
    </row>
    <row r="247" spans="1:2" x14ac:dyDescent="0.25">
      <c r="A247" s="2"/>
      <c r="B247" s="4"/>
    </row>
    <row r="248" spans="1:2" x14ac:dyDescent="0.25">
      <c r="A248" s="2"/>
      <c r="B248" s="4"/>
    </row>
    <row r="249" spans="1:2" x14ac:dyDescent="0.25">
      <c r="A249" s="2"/>
      <c r="B249" s="4"/>
    </row>
    <row r="250" spans="1:2" x14ac:dyDescent="0.25">
      <c r="A250" s="2"/>
      <c r="B250" s="4"/>
    </row>
    <row r="251" spans="1:2" x14ac:dyDescent="0.25">
      <c r="A251" s="2"/>
    </row>
    <row r="252" spans="1:2" x14ac:dyDescent="0.25">
      <c r="A252" s="2"/>
    </row>
    <row r="253" spans="1:2" x14ac:dyDescent="0.25">
      <c r="A253" s="2"/>
    </row>
    <row r="254" spans="1:2" x14ac:dyDescent="0.25">
      <c r="A254" s="2"/>
    </row>
    <row r="255" spans="1:2" x14ac:dyDescent="0.25">
      <c r="A255" s="2"/>
    </row>
    <row r="256" spans="1:2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7" workbookViewId="0">
      <selection activeCell="L3" sqref="L3:N3"/>
    </sheetView>
  </sheetViews>
  <sheetFormatPr defaultRowHeight="11.25" x14ac:dyDescent="0.2"/>
  <cols>
    <col min="1" max="1" width="9.140625" style="6"/>
    <col min="2" max="3" width="9.28515625" style="6" bestFit="1" customWidth="1"/>
    <col min="4" max="4" width="14.7109375" style="1" customWidth="1"/>
    <col min="5" max="5" width="14" style="1" customWidth="1"/>
    <col min="6" max="6" width="14.28515625" style="1" bestFit="1" customWidth="1"/>
    <col min="7" max="7" width="15.85546875" style="1" bestFit="1" customWidth="1"/>
    <col min="8" max="8" width="14.28515625" style="1" bestFit="1" customWidth="1"/>
    <col min="9" max="10" width="13.85546875" style="1" bestFit="1" customWidth="1"/>
    <col min="11" max="11" width="17.42578125" style="1" bestFit="1" customWidth="1"/>
    <col min="12" max="16384" width="9.140625" style="6"/>
  </cols>
  <sheetData>
    <row r="1" spans="1:11" x14ac:dyDescent="0.2">
      <c r="E1" s="34" t="s">
        <v>26</v>
      </c>
      <c r="F1" s="34"/>
      <c r="G1" s="34"/>
      <c r="H1" s="34"/>
      <c r="I1" s="34"/>
      <c r="J1" s="34"/>
      <c r="K1" s="34"/>
    </row>
    <row r="2" spans="1:11" x14ac:dyDescent="0.2">
      <c r="D2" s="26"/>
      <c r="E2" s="98" t="s">
        <v>27</v>
      </c>
      <c r="F2" s="99"/>
      <c r="G2" s="99"/>
      <c r="H2" s="99"/>
      <c r="I2" s="99"/>
      <c r="J2" s="99"/>
      <c r="K2" s="99"/>
    </row>
    <row r="3" spans="1:11" ht="56.25" x14ac:dyDescent="0.2">
      <c r="A3" s="6" t="s">
        <v>11</v>
      </c>
      <c r="B3" s="6" t="s">
        <v>12</v>
      </c>
      <c r="C3" s="6" t="s">
        <v>3</v>
      </c>
      <c r="D3" s="25" t="s">
        <v>13</v>
      </c>
      <c r="E3" s="66" t="s">
        <v>19</v>
      </c>
      <c r="F3" s="66" t="s">
        <v>20</v>
      </c>
      <c r="G3" s="66" t="s">
        <v>21</v>
      </c>
      <c r="H3" s="66" t="s">
        <v>22</v>
      </c>
      <c r="I3" s="66" t="s">
        <v>23</v>
      </c>
      <c r="J3" s="66" t="s">
        <v>24</v>
      </c>
      <c r="K3" s="67" t="s">
        <v>25</v>
      </c>
    </row>
    <row r="4" spans="1:11" x14ac:dyDescent="0.2">
      <c r="A4" s="1" t="str">
        <f>CONCATENATE(B4,C4)</f>
        <v>20171</v>
      </c>
      <c r="B4" s="1">
        <f>YEAR(D4)</f>
        <v>2017</v>
      </c>
      <c r="C4" s="1">
        <f>MONTH(D4)</f>
        <v>1</v>
      </c>
      <c r="D4" s="27">
        <v>42736</v>
      </c>
      <c r="E4" s="72">
        <v>85.8</v>
      </c>
      <c r="F4" s="72">
        <v>82.7</v>
      </c>
      <c r="G4" s="72">
        <v>90</v>
      </c>
      <c r="H4" s="72">
        <v>94.4</v>
      </c>
      <c r="I4" s="72">
        <v>54.3</v>
      </c>
      <c r="J4" s="72">
        <v>87.7</v>
      </c>
      <c r="K4" s="72">
        <v>84.2</v>
      </c>
    </row>
    <row r="5" spans="1:11" x14ac:dyDescent="0.2">
      <c r="A5" s="1" t="str">
        <f t="shared" ref="A5:A39" si="0">CONCATENATE(B5,C5)</f>
        <v>20172</v>
      </c>
      <c r="B5" s="1">
        <f t="shared" ref="B5:B39" si="1">YEAR(D5)</f>
        <v>2017</v>
      </c>
      <c r="C5" s="1">
        <f t="shared" ref="C5:C39" si="2">MONTH(D5)</f>
        <v>2</v>
      </c>
      <c r="D5" s="27">
        <v>42767</v>
      </c>
      <c r="E5" s="72">
        <v>85.5</v>
      </c>
      <c r="F5" s="72">
        <v>79.2</v>
      </c>
      <c r="G5" s="72">
        <v>78</v>
      </c>
      <c r="H5" s="72">
        <v>92.4</v>
      </c>
      <c r="I5" s="72">
        <v>52.6</v>
      </c>
      <c r="J5" s="72">
        <v>83.9</v>
      </c>
      <c r="K5" s="72">
        <v>81.2</v>
      </c>
    </row>
    <row r="6" spans="1:11" x14ac:dyDescent="0.2">
      <c r="A6" s="1" t="str">
        <f t="shared" si="0"/>
        <v>20173</v>
      </c>
      <c r="B6" s="1">
        <f t="shared" si="1"/>
        <v>2017</v>
      </c>
      <c r="C6" s="1">
        <f t="shared" si="2"/>
        <v>3</v>
      </c>
      <c r="D6" s="27">
        <v>42795</v>
      </c>
      <c r="E6" s="72">
        <v>84.2</v>
      </c>
      <c r="F6" s="72">
        <v>84.6</v>
      </c>
      <c r="G6" s="72">
        <v>81.2</v>
      </c>
      <c r="H6" s="72">
        <v>98.2</v>
      </c>
      <c r="I6" s="72">
        <v>54.2</v>
      </c>
      <c r="J6" s="72">
        <v>93.6</v>
      </c>
      <c r="K6" s="72">
        <v>81.099999999999994</v>
      </c>
    </row>
    <row r="7" spans="1:11" x14ac:dyDescent="0.2">
      <c r="A7" s="1" t="str">
        <f t="shared" si="0"/>
        <v>20174</v>
      </c>
      <c r="B7" s="1">
        <f t="shared" si="1"/>
        <v>2017</v>
      </c>
      <c r="C7" s="1">
        <f t="shared" si="2"/>
        <v>4</v>
      </c>
      <c r="D7" s="27">
        <v>42826</v>
      </c>
      <c r="E7" s="72">
        <v>83.9</v>
      </c>
      <c r="F7" s="72">
        <v>82.5</v>
      </c>
      <c r="G7" s="72">
        <v>78.5</v>
      </c>
      <c r="H7" s="72">
        <v>95.3</v>
      </c>
      <c r="I7" s="72">
        <v>54.9</v>
      </c>
      <c r="J7" s="72">
        <v>90.8</v>
      </c>
      <c r="K7" s="72">
        <v>78.599999999999994</v>
      </c>
    </row>
    <row r="8" spans="1:11" x14ac:dyDescent="0.2">
      <c r="A8" s="1" t="str">
        <f t="shared" si="0"/>
        <v>20175</v>
      </c>
      <c r="B8" s="1">
        <f t="shared" si="1"/>
        <v>2017</v>
      </c>
      <c r="C8" s="1">
        <f t="shared" si="2"/>
        <v>5</v>
      </c>
      <c r="D8" s="27">
        <v>42856</v>
      </c>
      <c r="E8" s="72">
        <v>83.2</v>
      </c>
      <c r="F8" s="72">
        <v>83.1</v>
      </c>
      <c r="G8" s="72">
        <v>72.8</v>
      </c>
      <c r="H8" s="72">
        <v>98.4</v>
      </c>
      <c r="I8" s="72">
        <v>50.4</v>
      </c>
      <c r="J8" s="72">
        <v>93.3</v>
      </c>
      <c r="K8" s="72">
        <v>83.6</v>
      </c>
    </row>
    <row r="9" spans="1:11" x14ac:dyDescent="0.2">
      <c r="A9" s="1" t="str">
        <f t="shared" si="0"/>
        <v>20176</v>
      </c>
      <c r="B9" s="1">
        <f t="shared" si="1"/>
        <v>2017</v>
      </c>
      <c r="C9" s="1">
        <f t="shared" si="2"/>
        <v>6</v>
      </c>
      <c r="D9" s="27">
        <v>42887</v>
      </c>
      <c r="E9" s="72">
        <v>82.7</v>
      </c>
      <c r="F9" s="72">
        <v>83.3</v>
      </c>
      <c r="G9" s="72">
        <v>72.900000000000006</v>
      </c>
      <c r="H9" s="72">
        <v>95.8</v>
      </c>
      <c r="I9" s="72">
        <v>53.8</v>
      </c>
      <c r="J9" s="72">
        <v>90.2</v>
      </c>
      <c r="K9" s="72">
        <v>100.2</v>
      </c>
    </row>
    <row r="10" spans="1:11" x14ac:dyDescent="0.2">
      <c r="A10" s="1" t="str">
        <f t="shared" si="0"/>
        <v>20177</v>
      </c>
      <c r="B10" s="1">
        <f t="shared" si="1"/>
        <v>2017</v>
      </c>
      <c r="C10" s="1">
        <f t="shared" si="2"/>
        <v>7</v>
      </c>
      <c r="D10" s="27">
        <v>42917</v>
      </c>
      <c r="E10" s="72">
        <v>82.4</v>
      </c>
      <c r="F10" s="72">
        <v>82.3</v>
      </c>
      <c r="G10" s="72">
        <v>76.8</v>
      </c>
      <c r="H10" s="72">
        <v>95.5</v>
      </c>
      <c r="I10" s="72">
        <v>50.7</v>
      </c>
      <c r="J10" s="72">
        <v>90.1</v>
      </c>
      <c r="K10" s="72">
        <v>92</v>
      </c>
    </row>
    <row r="11" spans="1:11" x14ac:dyDescent="0.2">
      <c r="A11" s="1" t="str">
        <f t="shared" si="0"/>
        <v>20178</v>
      </c>
      <c r="B11" s="1">
        <f t="shared" si="1"/>
        <v>2017</v>
      </c>
      <c r="C11" s="1">
        <f t="shared" si="2"/>
        <v>8</v>
      </c>
      <c r="D11" s="27">
        <v>42948</v>
      </c>
      <c r="E11" s="72">
        <v>82.5</v>
      </c>
      <c r="F11" s="72">
        <v>83.3</v>
      </c>
      <c r="G11" s="72">
        <v>71.8</v>
      </c>
      <c r="H11" s="72">
        <v>96.6</v>
      </c>
      <c r="I11" s="72">
        <v>52.6</v>
      </c>
      <c r="J11" s="72">
        <v>91.7</v>
      </c>
      <c r="K11" s="72">
        <v>96.2</v>
      </c>
    </row>
    <row r="12" spans="1:11" x14ac:dyDescent="0.2">
      <c r="A12" s="1" t="str">
        <f t="shared" si="0"/>
        <v>20179</v>
      </c>
      <c r="B12" s="1">
        <f t="shared" si="1"/>
        <v>2017</v>
      </c>
      <c r="C12" s="1">
        <f t="shared" si="2"/>
        <v>9</v>
      </c>
      <c r="D12" s="27">
        <v>42979</v>
      </c>
      <c r="E12" s="72">
        <v>83.3</v>
      </c>
      <c r="F12" s="72">
        <v>83.4</v>
      </c>
      <c r="G12" s="72">
        <v>75</v>
      </c>
      <c r="H12" s="72">
        <v>96.5</v>
      </c>
      <c r="I12" s="72">
        <v>51.6</v>
      </c>
      <c r="J12" s="72">
        <v>92</v>
      </c>
      <c r="K12" s="72">
        <v>94.9</v>
      </c>
    </row>
    <row r="13" spans="1:11" x14ac:dyDescent="0.2">
      <c r="A13" s="1" t="str">
        <f t="shared" si="0"/>
        <v>201710</v>
      </c>
      <c r="B13" s="1">
        <f t="shared" si="1"/>
        <v>2017</v>
      </c>
      <c r="C13" s="1">
        <f t="shared" si="2"/>
        <v>10</v>
      </c>
      <c r="D13" s="27">
        <v>43009</v>
      </c>
      <c r="E13" s="72">
        <v>83.2</v>
      </c>
      <c r="F13" s="72">
        <v>83.8</v>
      </c>
      <c r="G13" s="72">
        <v>76.5</v>
      </c>
      <c r="H13" s="72">
        <v>100.4</v>
      </c>
      <c r="I13" s="72">
        <v>52.7</v>
      </c>
      <c r="J13" s="72">
        <v>88.3</v>
      </c>
      <c r="K13" s="72">
        <v>93.4</v>
      </c>
    </row>
    <row r="14" spans="1:11" x14ac:dyDescent="0.2">
      <c r="A14" s="1" t="str">
        <f t="shared" si="0"/>
        <v>201711</v>
      </c>
      <c r="B14" s="1">
        <f t="shared" si="1"/>
        <v>2017</v>
      </c>
      <c r="C14" s="1">
        <f t="shared" si="2"/>
        <v>11</v>
      </c>
      <c r="D14" s="27">
        <v>43040</v>
      </c>
      <c r="E14" s="72">
        <v>83.5</v>
      </c>
      <c r="F14" s="72">
        <v>84.1</v>
      </c>
      <c r="G14" s="72">
        <v>75.5</v>
      </c>
      <c r="H14" s="72">
        <v>102</v>
      </c>
      <c r="I14" s="72">
        <v>53.9</v>
      </c>
      <c r="J14" s="72">
        <v>88.1</v>
      </c>
      <c r="K14" s="72">
        <v>89.3</v>
      </c>
    </row>
    <row r="15" spans="1:11" x14ac:dyDescent="0.2">
      <c r="A15" s="1" t="str">
        <f t="shared" si="0"/>
        <v>201712</v>
      </c>
      <c r="B15" s="1">
        <f t="shared" si="1"/>
        <v>2017</v>
      </c>
      <c r="C15" s="1">
        <f t="shared" si="2"/>
        <v>12</v>
      </c>
      <c r="D15" s="27">
        <v>43070</v>
      </c>
      <c r="E15" s="73">
        <v>84</v>
      </c>
      <c r="F15" s="73">
        <v>91.6</v>
      </c>
      <c r="G15" s="73">
        <v>83.4</v>
      </c>
      <c r="H15" s="73">
        <v>103.7</v>
      </c>
      <c r="I15" s="73">
        <v>67.7</v>
      </c>
      <c r="J15" s="73">
        <v>92.2</v>
      </c>
      <c r="K15" s="73">
        <v>116.6</v>
      </c>
    </row>
    <row r="16" spans="1:11" x14ac:dyDescent="0.2">
      <c r="A16" s="1" t="str">
        <f t="shared" si="0"/>
        <v>20181</v>
      </c>
      <c r="B16" s="1">
        <f t="shared" si="1"/>
        <v>2018</v>
      </c>
      <c r="C16" s="1">
        <f t="shared" si="2"/>
        <v>1</v>
      </c>
      <c r="D16" s="27">
        <v>43101</v>
      </c>
      <c r="E16" s="71">
        <v>82.6</v>
      </c>
      <c r="F16" s="71">
        <v>79.599999999999994</v>
      </c>
      <c r="G16" s="71">
        <v>84.9</v>
      </c>
      <c r="H16" s="71">
        <v>92.7</v>
      </c>
      <c r="I16" s="71">
        <v>47</v>
      </c>
      <c r="J16" s="71">
        <v>86.2</v>
      </c>
      <c r="K16" s="71">
        <v>83.3</v>
      </c>
    </row>
    <row r="17" spans="1:11" x14ac:dyDescent="0.2">
      <c r="A17" s="1" t="str">
        <f t="shared" si="0"/>
        <v>20182</v>
      </c>
      <c r="B17" s="1">
        <f t="shared" si="1"/>
        <v>2018</v>
      </c>
      <c r="C17" s="1">
        <f t="shared" si="2"/>
        <v>2</v>
      </c>
      <c r="D17" s="27">
        <v>43132</v>
      </c>
      <c r="E17" s="72">
        <v>83.1</v>
      </c>
      <c r="F17" s="72">
        <v>77</v>
      </c>
      <c r="G17" s="72">
        <v>74.2</v>
      </c>
      <c r="H17" s="72">
        <v>94.3</v>
      </c>
      <c r="I17" s="72">
        <v>45.3</v>
      </c>
      <c r="J17" s="72">
        <v>80.5</v>
      </c>
      <c r="K17" s="72">
        <v>83.4</v>
      </c>
    </row>
    <row r="18" spans="1:11" x14ac:dyDescent="0.2">
      <c r="A18" s="1" t="str">
        <f t="shared" si="0"/>
        <v>20183</v>
      </c>
      <c r="B18" s="1">
        <f t="shared" si="1"/>
        <v>2018</v>
      </c>
      <c r="C18" s="1">
        <f t="shared" si="2"/>
        <v>3</v>
      </c>
      <c r="D18" s="27">
        <v>43160</v>
      </c>
      <c r="E18" s="72">
        <v>83</v>
      </c>
      <c r="F18" s="72">
        <v>83.5</v>
      </c>
      <c r="G18" s="72">
        <v>78</v>
      </c>
      <c r="H18" s="72">
        <v>100.5</v>
      </c>
      <c r="I18" s="72">
        <v>52.1</v>
      </c>
      <c r="J18" s="72">
        <v>86.6</v>
      </c>
      <c r="K18" s="72">
        <v>95.9</v>
      </c>
    </row>
    <row r="19" spans="1:11" x14ac:dyDescent="0.2">
      <c r="A19" s="1" t="str">
        <f t="shared" si="0"/>
        <v>20184</v>
      </c>
      <c r="B19" s="1">
        <f t="shared" si="1"/>
        <v>2018</v>
      </c>
      <c r="C19" s="1">
        <f t="shared" si="2"/>
        <v>4</v>
      </c>
      <c r="D19" s="27">
        <v>43191</v>
      </c>
      <c r="E19" s="72">
        <v>83.6</v>
      </c>
      <c r="F19" s="72">
        <v>82.5</v>
      </c>
      <c r="G19" s="72">
        <v>71.8</v>
      </c>
      <c r="H19" s="72">
        <v>103.2</v>
      </c>
      <c r="I19" s="72">
        <v>47.1</v>
      </c>
      <c r="J19" s="72">
        <v>86.6</v>
      </c>
      <c r="K19" s="72">
        <v>93</v>
      </c>
    </row>
    <row r="20" spans="1:11" x14ac:dyDescent="0.2">
      <c r="A20" s="1" t="str">
        <f t="shared" si="0"/>
        <v>20185</v>
      </c>
      <c r="B20" s="1">
        <f t="shared" si="1"/>
        <v>2018</v>
      </c>
      <c r="C20" s="1">
        <f t="shared" si="2"/>
        <v>5</v>
      </c>
      <c r="D20" s="27">
        <v>43221</v>
      </c>
      <c r="E20" s="72">
        <v>82.6</v>
      </c>
      <c r="F20" s="72">
        <v>82.5</v>
      </c>
      <c r="G20" s="72">
        <v>72.8</v>
      </c>
      <c r="H20" s="72">
        <v>101</v>
      </c>
      <c r="I20" s="72">
        <v>50.1</v>
      </c>
      <c r="J20" s="72">
        <v>85.6</v>
      </c>
      <c r="K20" s="72">
        <v>96.6</v>
      </c>
    </row>
    <row r="21" spans="1:11" x14ac:dyDescent="0.2">
      <c r="A21" s="1" t="str">
        <f t="shared" si="0"/>
        <v>20186</v>
      </c>
      <c r="B21" s="1">
        <f t="shared" si="1"/>
        <v>2018</v>
      </c>
      <c r="C21" s="1">
        <f t="shared" si="2"/>
        <v>6</v>
      </c>
      <c r="D21" s="27">
        <v>43252</v>
      </c>
      <c r="E21" s="72">
        <v>85.3</v>
      </c>
      <c r="F21" s="72">
        <v>86</v>
      </c>
      <c r="G21" s="72">
        <v>68.5</v>
      </c>
      <c r="H21" s="72">
        <v>103.1</v>
      </c>
      <c r="I21" s="72">
        <v>54</v>
      </c>
      <c r="J21" s="72">
        <v>88.1</v>
      </c>
      <c r="K21" s="72">
        <v>119.8</v>
      </c>
    </row>
    <row r="22" spans="1:11" x14ac:dyDescent="0.2">
      <c r="A22" s="1" t="str">
        <f t="shared" si="0"/>
        <v>20187</v>
      </c>
      <c r="B22" s="1">
        <f t="shared" si="1"/>
        <v>2018</v>
      </c>
      <c r="C22" s="1">
        <f t="shared" si="2"/>
        <v>7</v>
      </c>
      <c r="D22" s="27">
        <v>43282</v>
      </c>
      <c r="E22" s="72">
        <v>79.099999999999994</v>
      </c>
      <c r="F22" s="72">
        <v>78.7</v>
      </c>
      <c r="G22" s="72">
        <v>73.400000000000006</v>
      </c>
      <c r="H22" s="72">
        <v>91.4</v>
      </c>
      <c r="I22" s="72">
        <v>47.2</v>
      </c>
      <c r="J22" s="72">
        <v>84.7</v>
      </c>
      <c r="K22" s="72">
        <v>97.6</v>
      </c>
    </row>
    <row r="23" spans="1:11" x14ac:dyDescent="0.2">
      <c r="A23" s="1" t="str">
        <f t="shared" si="0"/>
        <v>20188</v>
      </c>
      <c r="B23" s="1">
        <f t="shared" si="1"/>
        <v>2018</v>
      </c>
      <c r="C23" s="1">
        <f t="shared" si="2"/>
        <v>8</v>
      </c>
      <c r="D23" s="27">
        <v>43313</v>
      </c>
      <c r="E23" s="72">
        <v>80.900000000000006</v>
      </c>
      <c r="F23" s="72">
        <v>81.7</v>
      </c>
      <c r="G23" s="72">
        <v>73.3</v>
      </c>
      <c r="H23" s="72">
        <v>89</v>
      </c>
      <c r="I23" s="72">
        <v>49.9</v>
      </c>
      <c r="J23" s="72">
        <v>95.2</v>
      </c>
      <c r="K23" s="72">
        <v>99.4</v>
      </c>
    </row>
    <row r="24" spans="1:11" x14ac:dyDescent="0.2">
      <c r="A24" s="1" t="str">
        <f t="shared" si="0"/>
        <v>20189</v>
      </c>
      <c r="B24" s="1">
        <f t="shared" si="1"/>
        <v>2018</v>
      </c>
      <c r="C24" s="1">
        <f t="shared" si="2"/>
        <v>9</v>
      </c>
      <c r="D24" s="27">
        <v>43344</v>
      </c>
      <c r="E24" s="72">
        <v>78.900000000000006</v>
      </c>
      <c r="F24" s="72">
        <v>78.900000000000006</v>
      </c>
      <c r="G24" s="72">
        <v>72.5</v>
      </c>
      <c r="H24" s="72">
        <v>89.5</v>
      </c>
      <c r="I24" s="72">
        <v>53.2</v>
      </c>
      <c r="J24" s="72">
        <v>86.3</v>
      </c>
      <c r="K24" s="72">
        <v>86.4</v>
      </c>
    </row>
    <row r="25" spans="1:11" x14ac:dyDescent="0.2">
      <c r="A25" s="1" t="str">
        <f t="shared" si="0"/>
        <v>201810</v>
      </c>
      <c r="B25" s="1">
        <f t="shared" si="1"/>
        <v>2018</v>
      </c>
      <c r="C25" s="1">
        <f t="shared" si="2"/>
        <v>10</v>
      </c>
      <c r="D25" s="27">
        <v>43374</v>
      </c>
      <c r="E25" s="72">
        <v>79</v>
      </c>
      <c r="F25" s="72">
        <v>79.400000000000006</v>
      </c>
      <c r="G25" s="72">
        <v>76.099999999999994</v>
      </c>
      <c r="H25" s="72">
        <v>84.4</v>
      </c>
      <c r="I25" s="72">
        <v>50.5</v>
      </c>
      <c r="J25" s="72">
        <v>90.4</v>
      </c>
      <c r="K25" s="72">
        <v>101.7</v>
      </c>
    </row>
    <row r="26" spans="1:11" x14ac:dyDescent="0.2">
      <c r="A26" s="1" t="str">
        <f t="shared" si="0"/>
        <v>201811</v>
      </c>
      <c r="B26" s="1">
        <f t="shared" si="1"/>
        <v>2018</v>
      </c>
      <c r="C26" s="1">
        <f t="shared" si="2"/>
        <v>11</v>
      </c>
      <c r="D26" s="27">
        <v>43405</v>
      </c>
      <c r="E26" s="72">
        <v>76.599999999999994</v>
      </c>
      <c r="F26" s="72">
        <v>77</v>
      </c>
      <c r="G26" s="72">
        <v>76.8</v>
      </c>
      <c r="H26" s="72">
        <v>82.6</v>
      </c>
      <c r="I26" s="72">
        <v>48.1</v>
      </c>
      <c r="J26" s="72">
        <v>87.4</v>
      </c>
      <c r="K26" s="72">
        <v>94.6</v>
      </c>
    </row>
    <row r="27" spans="1:11" x14ac:dyDescent="0.2">
      <c r="A27" s="1" t="str">
        <f t="shared" si="0"/>
        <v>201812</v>
      </c>
      <c r="B27" s="1">
        <f t="shared" si="1"/>
        <v>2018</v>
      </c>
      <c r="C27" s="1">
        <f t="shared" si="2"/>
        <v>12</v>
      </c>
      <c r="D27" s="27">
        <v>43435</v>
      </c>
      <c r="E27" s="73">
        <v>79.5</v>
      </c>
      <c r="F27" s="73">
        <v>86.9</v>
      </c>
      <c r="G27" s="73">
        <v>90.9</v>
      </c>
      <c r="H27" s="73">
        <v>91.9</v>
      </c>
      <c r="I27" s="73">
        <v>58.3</v>
      </c>
      <c r="J27" s="73">
        <v>93.5</v>
      </c>
      <c r="K27" s="73">
        <v>115.1</v>
      </c>
    </row>
    <row r="28" spans="1:11" x14ac:dyDescent="0.2">
      <c r="A28" s="1" t="str">
        <f t="shared" si="0"/>
        <v>20191</v>
      </c>
      <c r="B28" s="1">
        <f t="shared" si="1"/>
        <v>2019</v>
      </c>
      <c r="C28" s="1">
        <f t="shared" si="2"/>
        <v>1</v>
      </c>
      <c r="D28" s="27">
        <v>43466</v>
      </c>
      <c r="E28" s="71">
        <v>80.900000000000006</v>
      </c>
      <c r="F28" s="71">
        <v>77.8</v>
      </c>
      <c r="G28" s="71">
        <v>87.4</v>
      </c>
      <c r="H28" s="71">
        <v>81.7</v>
      </c>
      <c r="I28" s="71">
        <v>49.3</v>
      </c>
      <c r="J28" s="71">
        <v>85.8</v>
      </c>
      <c r="K28" s="71">
        <v>98.3</v>
      </c>
    </row>
    <row r="29" spans="1:11" x14ac:dyDescent="0.2">
      <c r="A29" s="1" t="str">
        <f t="shared" si="0"/>
        <v>20192</v>
      </c>
      <c r="B29" s="1">
        <f t="shared" si="1"/>
        <v>2019</v>
      </c>
      <c r="C29" s="1">
        <f t="shared" si="2"/>
        <v>2</v>
      </c>
      <c r="D29" s="27">
        <v>43497</v>
      </c>
      <c r="E29" s="72">
        <v>78.599999999999994</v>
      </c>
      <c r="F29" s="72">
        <v>75</v>
      </c>
      <c r="G29" s="72">
        <v>72.099999999999994</v>
      </c>
      <c r="H29" s="72">
        <v>82.3</v>
      </c>
      <c r="I29" s="72">
        <v>49.3</v>
      </c>
      <c r="J29" s="72">
        <v>82.1</v>
      </c>
      <c r="K29" s="72">
        <v>92.4</v>
      </c>
    </row>
    <row r="30" spans="1:11" x14ac:dyDescent="0.2">
      <c r="A30" s="1" t="str">
        <f t="shared" si="0"/>
        <v>20193</v>
      </c>
      <c r="B30" s="1">
        <f t="shared" si="1"/>
        <v>2019</v>
      </c>
      <c r="C30" s="1">
        <f t="shared" si="2"/>
        <v>3</v>
      </c>
      <c r="D30" s="27">
        <v>43525</v>
      </c>
      <c r="E30" s="72">
        <v>79.2</v>
      </c>
      <c r="F30" s="72">
        <v>76.599999999999994</v>
      </c>
      <c r="G30" s="72">
        <v>88.3</v>
      </c>
      <c r="H30" s="72">
        <v>84</v>
      </c>
      <c r="I30" s="72">
        <v>46.1</v>
      </c>
      <c r="J30" s="72">
        <v>82</v>
      </c>
      <c r="K30" s="72">
        <v>94.9</v>
      </c>
    </row>
    <row r="31" spans="1:11" x14ac:dyDescent="0.2">
      <c r="A31" s="1" t="str">
        <f t="shared" si="0"/>
        <v>20194</v>
      </c>
      <c r="B31" s="1">
        <f t="shared" si="1"/>
        <v>2019</v>
      </c>
      <c r="C31" s="1">
        <f t="shared" si="2"/>
        <v>4</v>
      </c>
      <c r="D31" s="27">
        <v>43556</v>
      </c>
      <c r="E31" s="72">
        <v>79.5</v>
      </c>
      <c r="F31" s="72">
        <v>77.900000000000006</v>
      </c>
      <c r="G31" s="72">
        <v>76.7</v>
      </c>
      <c r="H31" s="72">
        <v>87.4</v>
      </c>
      <c r="I31" s="72">
        <v>49.5</v>
      </c>
      <c r="J31" s="72">
        <v>83.9</v>
      </c>
      <c r="K31" s="72">
        <v>95.7</v>
      </c>
    </row>
    <row r="32" spans="1:11" x14ac:dyDescent="0.2">
      <c r="A32" s="1" t="str">
        <f t="shared" si="0"/>
        <v>20195</v>
      </c>
      <c r="B32" s="1">
        <f t="shared" si="1"/>
        <v>2019</v>
      </c>
      <c r="C32" s="1">
        <f t="shared" si="2"/>
        <v>5</v>
      </c>
      <c r="D32" s="27">
        <v>43586</v>
      </c>
      <c r="E32" s="72">
        <v>80.3</v>
      </c>
      <c r="F32" s="72">
        <v>80.3</v>
      </c>
      <c r="G32" s="72">
        <v>79.7</v>
      </c>
      <c r="H32" s="72">
        <v>87.2</v>
      </c>
      <c r="I32" s="72">
        <v>51.5</v>
      </c>
      <c r="J32" s="72">
        <v>87.7</v>
      </c>
      <c r="K32" s="72">
        <v>103.4</v>
      </c>
    </row>
    <row r="33" spans="1:11" x14ac:dyDescent="0.2">
      <c r="A33" s="1" t="str">
        <f t="shared" si="0"/>
        <v>20196</v>
      </c>
      <c r="B33" s="1">
        <f t="shared" si="1"/>
        <v>2019</v>
      </c>
      <c r="C33" s="1">
        <f t="shared" si="2"/>
        <v>6</v>
      </c>
      <c r="D33" s="27">
        <v>43617</v>
      </c>
      <c r="E33" s="72">
        <v>77.5</v>
      </c>
      <c r="F33" s="72">
        <v>78</v>
      </c>
      <c r="G33" s="72">
        <v>75.099999999999994</v>
      </c>
      <c r="H33" s="72">
        <v>87.9</v>
      </c>
      <c r="I33" s="72">
        <v>48.9</v>
      </c>
      <c r="J33" s="72">
        <v>82.5</v>
      </c>
      <c r="K33" s="72">
        <v>104.7</v>
      </c>
    </row>
    <row r="34" spans="1:11" x14ac:dyDescent="0.2">
      <c r="A34" s="1" t="str">
        <f t="shared" si="0"/>
        <v>20197</v>
      </c>
      <c r="B34" s="1">
        <f t="shared" si="1"/>
        <v>2019</v>
      </c>
      <c r="C34" s="1">
        <f t="shared" si="2"/>
        <v>7</v>
      </c>
      <c r="D34" s="27">
        <v>43647</v>
      </c>
      <c r="E34" s="72">
        <v>80.099999999999994</v>
      </c>
      <c r="F34" s="72">
        <v>79.900000000000006</v>
      </c>
      <c r="G34" s="72">
        <v>80.8</v>
      </c>
      <c r="H34" s="72">
        <v>89</v>
      </c>
      <c r="I34" s="72">
        <v>48.3</v>
      </c>
      <c r="J34" s="72">
        <v>86.1</v>
      </c>
      <c r="K34" s="72">
        <v>104.7</v>
      </c>
    </row>
    <row r="35" spans="1:11" x14ac:dyDescent="0.2">
      <c r="A35" s="1" t="str">
        <f t="shared" si="0"/>
        <v>20198</v>
      </c>
      <c r="B35" s="1">
        <f t="shared" si="1"/>
        <v>2019</v>
      </c>
      <c r="C35" s="1">
        <f t="shared" si="2"/>
        <v>8</v>
      </c>
      <c r="D35" s="27">
        <v>43678</v>
      </c>
      <c r="E35" s="72">
        <v>79.8</v>
      </c>
      <c r="F35" s="72">
        <v>80.599999999999994</v>
      </c>
      <c r="G35" s="72">
        <v>80.3</v>
      </c>
      <c r="H35" s="72">
        <v>90.2</v>
      </c>
      <c r="I35" s="72">
        <v>49</v>
      </c>
      <c r="J35" s="72">
        <v>87.4</v>
      </c>
      <c r="K35" s="72">
        <v>103.6</v>
      </c>
    </row>
    <row r="36" spans="1:11" x14ac:dyDescent="0.2">
      <c r="A36" s="1" t="str">
        <f t="shared" si="0"/>
        <v>20199</v>
      </c>
      <c r="B36" s="1">
        <f t="shared" si="1"/>
        <v>2019</v>
      </c>
      <c r="C36" s="1">
        <f t="shared" si="2"/>
        <v>9</v>
      </c>
      <c r="D36" s="27">
        <v>43709</v>
      </c>
      <c r="E36" s="72">
        <v>81</v>
      </c>
      <c r="F36" s="72">
        <v>81.7</v>
      </c>
      <c r="G36" s="72">
        <v>79.099999999999994</v>
      </c>
      <c r="H36" s="72">
        <v>94.8</v>
      </c>
      <c r="I36" s="72">
        <v>53</v>
      </c>
      <c r="J36" s="72">
        <v>82.9</v>
      </c>
      <c r="K36" s="72">
        <v>107.2</v>
      </c>
    </row>
    <row r="37" spans="1:11" x14ac:dyDescent="0.2">
      <c r="A37" s="1" t="str">
        <f t="shared" si="0"/>
        <v>201910</v>
      </c>
      <c r="B37" s="1">
        <f t="shared" si="1"/>
        <v>2019</v>
      </c>
      <c r="C37" s="1">
        <f t="shared" si="2"/>
        <v>10</v>
      </c>
      <c r="D37" s="27">
        <v>43739</v>
      </c>
      <c r="E37" s="74">
        <v>82.9</v>
      </c>
      <c r="F37" s="74">
        <v>84</v>
      </c>
      <c r="G37" s="74">
        <v>84.1</v>
      </c>
      <c r="H37" s="74">
        <v>96.4</v>
      </c>
      <c r="I37" s="74">
        <v>54.7</v>
      </c>
      <c r="J37" s="74">
        <v>86.6</v>
      </c>
      <c r="K37" s="74">
        <v>103.9</v>
      </c>
    </row>
    <row r="38" spans="1:11" x14ac:dyDescent="0.2">
      <c r="A38" s="1" t="str">
        <f t="shared" si="0"/>
        <v>201911</v>
      </c>
      <c r="B38" s="1">
        <f t="shared" si="1"/>
        <v>2019</v>
      </c>
      <c r="C38" s="1">
        <f t="shared" si="2"/>
        <v>11</v>
      </c>
      <c r="D38" s="27">
        <v>43770</v>
      </c>
      <c r="E38" s="74">
        <v>83.5</v>
      </c>
      <c r="F38" s="74">
        <v>84.9</v>
      </c>
      <c r="G38" s="68">
        <v>81.8</v>
      </c>
      <c r="H38" s="68">
        <v>99.3</v>
      </c>
      <c r="I38" s="68">
        <v>58.8</v>
      </c>
      <c r="J38" s="68">
        <v>84.3</v>
      </c>
      <c r="K38" s="68">
        <v>104.6</v>
      </c>
    </row>
    <row r="39" spans="1:11" x14ac:dyDescent="0.2">
      <c r="A39" s="1" t="str">
        <f t="shared" si="0"/>
        <v>201912</v>
      </c>
      <c r="B39" s="1">
        <f t="shared" si="1"/>
        <v>2019</v>
      </c>
      <c r="C39" s="1">
        <f t="shared" si="2"/>
        <v>12</v>
      </c>
      <c r="D39" s="29">
        <v>43800</v>
      </c>
      <c r="E39" s="73">
        <v>83.9</v>
      </c>
      <c r="F39" s="73">
        <v>92.6</v>
      </c>
      <c r="G39" s="95">
        <v>92.5</v>
      </c>
      <c r="H39" s="95">
        <v>97.4</v>
      </c>
      <c r="I39" s="95">
        <v>66.599999999999994</v>
      </c>
      <c r="J39" s="95">
        <v>94.8</v>
      </c>
      <c r="K39" s="95">
        <v>137.69999999999999</v>
      </c>
    </row>
    <row r="40" spans="1:11" x14ac:dyDescent="0.2">
      <c r="E40" s="30"/>
      <c r="F40" s="30"/>
      <c r="G40" s="30"/>
      <c r="H40" s="30"/>
      <c r="I40" s="30"/>
      <c r="J40" s="30"/>
      <c r="K40" s="30"/>
    </row>
    <row r="41" spans="1:11" x14ac:dyDescent="0.2">
      <c r="E41" s="30"/>
      <c r="F41" s="30"/>
      <c r="G41" s="30"/>
      <c r="H41" s="30"/>
      <c r="I41" s="30"/>
      <c r="J41" s="30"/>
      <c r="K41" s="30"/>
    </row>
    <row r="42" spans="1:11" x14ac:dyDescent="0.2">
      <c r="E42" s="30"/>
      <c r="F42" s="30"/>
      <c r="G42" s="30"/>
      <c r="H42" s="30"/>
      <c r="I42" s="30"/>
      <c r="J42" s="30"/>
      <c r="K42" s="30"/>
    </row>
    <row r="43" spans="1:11" x14ac:dyDescent="0.2">
      <c r="E43" s="30"/>
      <c r="F43" s="30"/>
      <c r="G43" s="30"/>
      <c r="H43" s="30"/>
      <c r="I43" s="30"/>
      <c r="J43" s="30"/>
      <c r="K43" s="30"/>
    </row>
    <row r="44" spans="1:11" x14ac:dyDescent="0.2">
      <c r="E44" s="30"/>
      <c r="F44" s="30"/>
      <c r="G44" s="30"/>
      <c r="H44" s="30"/>
      <c r="I44" s="30"/>
      <c r="J44" s="30"/>
      <c r="K44" s="30"/>
    </row>
    <row r="45" spans="1:11" x14ac:dyDescent="0.2">
      <c r="E45" s="30"/>
      <c r="F45" s="30"/>
      <c r="G45" s="30"/>
      <c r="H45" s="30"/>
      <c r="I45" s="30"/>
      <c r="J45" s="30"/>
      <c r="K45" s="30"/>
    </row>
    <row r="46" spans="1:11" x14ac:dyDescent="0.2">
      <c r="E46" s="30"/>
      <c r="F46" s="30"/>
      <c r="G46" s="30"/>
      <c r="H46" s="30"/>
      <c r="I46" s="30"/>
      <c r="J46" s="30"/>
      <c r="K46" s="30"/>
    </row>
    <row r="47" spans="1:11" x14ac:dyDescent="0.2">
      <c r="E47" s="30"/>
      <c r="F47" s="30"/>
      <c r="G47" s="30"/>
      <c r="H47" s="30"/>
      <c r="I47" s="30"/>
      <c r="J47" s="30"/>
      <c r="K47" s="30"/>
    </row>
    <row r="48" spans="1:11" x14ac:dyDescent="0.2">
      <c r="E48" s="30"/>
      <c r="F48" s="30"/>
      <c r="G48" s="30"/>
      <c r="H48" s="30"/>
      <c r="I48" s="30"/>
      <c r="J48" s="30"/>
      <c r="K48" s="30"/>
    </row>
    <row r="49" spans="5:11" x14ac:dyDescent="0.2">
      <c r="E49" s="30"/>
      <c r="F49" s="30"/>
      <c r="G49" s="30"/>
      <c r="H49" s="30"/>
      <c r="I49" s="30"/>
      <c r="J49" s="30"/>
      <c r="K49" s="30"/>
    </row>
    <row r="50" spans="5:11" x14ac:dyDescent="0.2">
      <c r="E50" s="30"/>
      <c r="F50" s="30"/>
      <c r="G50" s="30"/>
      <c r="H50" s="30"/>
      <c r="I50" s="30"/>
      <c r="J50" s="30"/>
      <c r="K50" s="30"/>
    </row>
    <row r="51" spans="5:11" x14ac:dyDescent="0.2">
      <c r="E51" s="30"/>
      <c r="F51" s="30"/>
      <c r="G51" s="30"/>
      <c r="H51" s="30"/>
      <c r="I51" s="30"/>
      <c r="J51" s="30"/>
      <c r="K51" s="30"/>
    </row>
    <row r="52" spans="5:11" x14ac:dyDescent="0.2">
      <c r="E52" s="30"/>
      <c r="F52" s="30"/>
      <c r="G52" s="30"/>
      <c r="H52" s="30"/>
      <c r="I52" s="30"/>
      <c r="J52" s="30"/>
      <c r="K52" s="30"/>
    </row>
    <row r="53" spans="5:11" x14ac:dyDescent="0.2">
      <c r="E53" s="30"/>
      <c r="F53" s="30"/>
      <c r="G53" s="30"/>
      <c r="H53" s="30"/>
      <c r="I53" s="30"/>
      <c r="J53" s="30"/>
      <c r="K53" s="30"/>
    </row>
    <row r="54" spans="5:11" x14ac:dyDescent="0.2">
      <c r="E54" s="30"/>
      <c r="F54" s="30"/>
      <c r="G54" s="30"/>
      <c r="H54" s="30"/>
      <c r="I54" s="30"/>
      <c r="J54" s="30"/>
      <c r="K54" s="30"/>
    </row>
    <row r="55" spans="5:11" x14ac:dyDescent="0.2">
      <c r="E55" s="30"/>
      <c r="F55" s="30"/>
      <c r="G55" s="30"/>
      <c r="H55" s="30"/>
      <c r="I55" s="30"/>
      <c r="J55" s="30"/>
      <c r="K55" s="30"/>
    </row>
    <row r="56" spans="5:11" x14ac:dyDescent="0.2">
      <c r="E56" s="30"/>
      <c r="F56" s="30"/>
      <c r="G56" s="30"/>
      <c r="H56" s="30"/>
      <c r="I56" s="30"/>
      <c r="J56" s="30"/>
      <c r="K56" s="30"/>
    </row>
    <row r="57" spans="5:11" x14ac:dyDescent="0.2">
      <c r="E57" s="30"/>
      <c r="F57" s="30"/>
      <c r="G57" s="30"/>
      <c r="H57" s="30"/>
      <c r="I57" s="30"/>
      <c r="J57" s="30"/>
      <c r="K57" s="30"/>
    </row>
    <row r="58" spans="5:11" x14ac:dyDescent="0.2">
      <c r="E58" s="30"/>
      <c r="F58" s="30"/>
      <c r="G58" s="30"/>
      <c r="H58" s="30"/>
      <c r="I58" s="30"/>
      <c r="J58" s="30"/>
      <c r="K58" s="30"/>
    </row>
    <row r="59" spans="5:11" x14ac:dyDescent="0.2">
      <c r="E59" s="30"/>
      <c r="F59" s="30"/>
      <c r="G59" s="30"/>
      <c r="H59" s="30"/>
      <c r="I59" s="30"/>
      <c r="J59" s="30"/>
      <c r="K59" s="30"/>
    </row>
    <row r="60" spans="5:11" x14ac:dyDescent="0.2">
      <c r="E60" s="30"/>
      <c r="F60" s="30"/>
      <c r="G60" s="30"/>
      <c r="H60" s="30"/>
      <c r="I60" s="30"/>
      <c r="J60" s="30"/>
      <c r="K60" s="30"/>
    </row>
    <row r="61" spans="5:11" x14ac:dyDescent="0.2">
      <c r="E61" s="30"/>
      <c r="F61" s="30"/>
      <c r="G61" s="30"/>
      <c r="H61" s="30"/>
      <c r="I61" s="30"/>
      <c r="J61" s="30"/>
      <c r="K61" s="30"/>
    </row>
    <row r="62" spans="5:11" x14ac:dyDescent="0.2">
      <c r="E62" s="30"/>
      <c r="F62" s="30"/>
      <c r="G62" s="30"/>
      <c r="H62" s="30"/>
      <c r="I62" s="30"/>
      <c r="J62" s="30"/>
      <c r="K62" s="30"/>
    </row>
    <row r="63" spans="5:11" x14ac:dyDescent="0.2">
      <c r="E63" s="30"/>
      <c r="F63" s="30"/>
      <c r="G63" s="30"/>
      <c r="H63" s="30"/>
      <c r="I63" s="30"/>
      <c r="J63" s="30"/>
      <c r="K63" s="30"/>
    </row>
    <row r="64" spans="5:11" x14ac:dyDescent="0.2">
      <c r="E64" s="30"/>
      <c r="F64" s="30"/>
      <c r="G64" s="30"/>
      <c r="H64" s="30"/>
      <c r="I64" s="30"/>
      <c r="J64" s="30"/>
      <c r="K64" s="30"/>
    </row>
    <row r="65" spans="5:11" x14ac:dyDescent="0.2">
      <c r="E65" s="30"/>
      <c r="F65" s="30"/>
      <c r="G65" s="30"/>
      <c r="H65" s="30"/>
      <c r="I65" s="30"/>
      <c r="J65" s="30"/>
      <c r="K65" s="30"/>
    </row>
    <row r="66" spans="5:11" x14ac:dyDescent="0.2">
      <c r="E66" s="30"/>
      <c r="F66" s="30"/>
      <c r="G66" s="30"/>
      <c r="H66" s="30"/>
      <c r="I66" s="30"/>
      <c r="J66" s="30"/>
      <c r="K66" s="30"/>
    </row>
    <row r="67" spans="5:11" x14ac:dyDescent="0.2">
      <c r="E67" s="30"/>
      <c r="F67" s="30"/>
      <c r="G67" s="30"/>
      <c r="H67" s="30"/>
      <c r="I67" s="30"/>
      <c r="J67" s="30"/>
      <c r="K67" s="30"/>
    </row>
    <row r="68" spans="5:11" x14ac:dyDescent="0.2">
      <c r="E68" s="30"/>
      <c r="F68" s="30"/>
      <c r="G68" s="30"/>
      <c r="H68" s="30"/>
      <c r="I68" s="30"/>
      <c r="J68" s="30"/>
      <c r="K68" s="30"/>
    </row>
    <row r="69" spans="5:11" x14ac:dyDescent="0.2">
      <c r="E69" s="30"/>
      <c r="F69" s="30"/>
      <c r="G69" s="30"/>
      <c r="H69" s="30"/>
      <c r="I69" s="30"/>
      <c r="J69" s="30"/>
      <c r="K69" s="30"/>
    </row>
    <row r="70" spans="5:11" x14ac:dyDescent="0.2">
      <c r="E70" s="30"/>
      <c r="F70" s="30"/>
      <c r="G70" s="30"/>
      <c r="H70" s="30"/>
      <c r="I70" s="30"/>
      <c r="J70" s="30"/>
      <c r="K70" s="30"/>
    </row>
    <row r="71" spans="5:11" x14ac:dyDescent="0.2">
      <c r="E71" s="30"/>
      <c r="F71" s="30"/>
      <c r="G71" s="30"/>
      <c r="H71" s="30"/>
      <c r="I71" s="30"/>
      <c r="J71" s="30"/>
      <c r="K71" s="30"/>
    </row>
    <row r="72" spans="5:11" x14ac:dyDescent="0.2">
      <c r="E72" s="30"/>
      <c r="F72" s="30"/>
      <c r="G72" s="30"/>
      <c r="H72" s="30"/>
      <c r="I72" s="30"/>
      <c r="J72" s="30"/>
      <c r="K72" s="30"/>
    </row>
    <row r="73" spans="5:11" x14ac:dyDescent="0.2">
      <c r="E73" s="30"/>
      <c r="F73" s="30"/>
      <c r="G73" s="30"/>
      <c r="H73" s="30"/>
      <c r="I73" s="30"/>
      <c r="J73" s="30"/>
      <c r="K73" s="30"/>
    </row>
    <row r="74" spans="5:11" x14ac:dyDescent="0.2">
      <c r="E74" s="30"/>
      <c r="F74" s="30"/>
      <c r="G74" s="30"/>
      <c r="H74" s="30"/>
      <c r="I74" s="30"/>
      <c r="J74" s="30"/>
      <c r="K74" s="30"/>
    </row>
    <row r="75" spans="5:11" x14ac:dyDescent="0.2">
      <c r="E75" s="30"/>
      <c r="F75" s="30"/>
      <c r="G75" s="30"/>
      <c r="H75" s="30"/>
      <c r="I75" s="30"/>
      <c r="J75" s="30"/>
      <c r="K75" s="30"/>
    </row>
    <row r="76" spans="5:11" x14ac:dyDescent="0.2">
      <c r="E76" s="30"/>
      <c r="F76" s="30"/>
      <c r="G76" s="30"/>
      <c r="H76" s="30"/>
      <c r="I76" s="30"/>
      <c r="J76" s="30"/>
      <c r="K76" s="30"/>
    </row>
    <row r="77" spans="5:11" x14ac:dyDescent="0.2">
      <c r="E77" s="30"/>
      <c r="F77" s="30"/>
      <c r="G77" s="30"/>
      <c r="H77" s="30"/>
      <c r="I77" s="30"/>
      <c r="J77" s="30"/>
      <c r="K77" s="30"/>
    </row>
    <row r="78" spans="5:11" x14ac:dyDescent="0.2">
      <c r="E78" s="30"/>
      <c r="F78" s="30"/>
      <c r="G78" s="30"/>
      <c r="H78" s="30"/>
      <c r="I78" s="30"/>
      <c r="J78" s="30"/>
      <c r="K78" s="30"/>
    </row>
    <row r="79" spans="5:11" x14ac:dyDescent="0.2">
      <c r="E79" s="30"/>
      <c r="F79" s="30"/>
      <c r="G79" s="30"/>
      <c r="H79" s="30"/>
      <c r="I79" s="30"/>
      <c r="J79" s="30"/>
      <c r="K79" s="30"/>
    </row>
    <row r="80" spans="5:11" x14ac:dyDescent="0.2">
      <c r="E80" s="30"/>
      <c r="F80" s="30"/>
      <c r="G80" s="30"/>
      <c r="H80" s="30"/>
      <c r="I80" s="30"/>
      <c r="J80" s="30"/>
      <c r="K80" s="30"/>
    </row>
    <row r="81" spans="5:11" x14ac:dyDescent="0.2">
      <c r="E81" s="30"/>
      <c r="F81" s="30"/>
      <c r="G81" s="30"/>
      <c r="H81" s="30"/>
      <c r="I81" s="30"/>
      <c r="J81" s="30"/>
      <c r="K81" s="30"/>
    </row>
    <row r="82" spans="5:11" x14ac:dyDescent="0.2">
      <c r="E82" s="30"/>
      <c r="F82" s="30"/>
      <c r="G82" s="30"/>
      <c r="H82" s="30"/>
      <c r="I82" s="30"/>
      <c r="J82" s="30"/>
      <c r="K82" s="30"/>
    </row>
    <row r="83" spans="5:11" x14ac:dyDescent="0.2">
      <c r="E83" s="30"/>
      <c r="F83" s="30"/>
      <c r="G83" s="30"/>
      <c r="H83" s="30"/>
      <c r="I83" s="30"/>
      <c r="J83" s="30"/>
      <c r="K83" s="30"/>
    </row>
    <row r="84" spans="5:11" x14ac:dyDescent="0.2">
      <c r="E84" s="30"/>
      <c r="F84" s="30"/>
      <c r="G84" s="30"/>
      <c r="H84" s="30"/>
      <c r="I84" s="30"/>
      <c r="J84" s="30"/>
      <c r="K84" s="30"/>
    </row>
    <row r="85" spans="5:11" x14ac:dyDescent="0.2">
      <c r="E85" s="30"/>
      <c r="F85" s="30"/>
      <c r="G85" s="30"/>
      <c r="H85" s="30"/>
      <c r="I85" s="30"/>
      <c r="J85" s="30"/>
      <c r="K85" s="30"/>
    </row>
    <row r="86" spans="5:11" x14ac:dyDescent="0.2">
      <c r="E86" s="30"/>
      <c r="F86" s="30"/>
      <c r="G86" s="30"/>
      <c r="H86" s="30"/>
      <c r="I86" s="30"/>
      <c r="J86" s="30"/>
      <c r="K86" s="30"/>
    </row>
    <row r="87" spans="5:11" x14ac:dyDescent="0.2">
      <c r="E87" s="30"/>
      <c r="F87" s="30"/>
      <c r="G87" s="30"/>
      <c r="H87" s="30"/>
      <c r="I87" s="30"/>
      <c r="J87" s="30"/>
      <c r="K87" s="30"/>
    </row>
    <row r="88" spans="5:11" x14ac:dyDescent="0.2">
      <c r="E88" s="30"/>
      <c r="F88" s="30"/>
      <c r="G88" s="30"/>
      <c r="H88" s="30"/>
      <c r="I88" s="30"/>
      <c r="J88" s="30"/>
      <c r="K88" s="30"/>
    </row>
    <row r="89" spans="5:11" x14ac:dyDescent="0.2">
      <c r="E89" s="30"/>
      <c r="F89" s="30"/>
      <c r="G89" s="30"/>
      <c r="H89" s="30"/>
      <c r="I89" s="30"/>
      <c r="J89" s="30"/>
      <c r="K89" s="30"/>
    </row>
    <row r="90" spans="5:11" x14ac:dyDescent="0.2">
      <c r="E90" s="30"/>
      <c r="F90" s="30"/>
      <c r="G90" s="30"/>
      <c r="H90" s="30"/>
      <c r="I90" s="30"/>
      <c r="J90" s="30"/>
      <c r="K90" s="30"/>
    </row>
    <row r="91" spans="5:11" x14ac:dyDescent="0.2">
      <c r="E91" s="30"/>
      <c r="F91" s="30"/>
      <c r="G91" s="30"/>
      <c r="H91" s="30"/>
      <c r="I91" s="30"/>
      <c r="J91" s="30"/>
      <c r="K91" s="30"/>
    </row>
    <row r="92" spans="5:11" x14ac:dyDescent="0.2">
      <c r="E92" s="30"/>
      <c r="F92" s="30"/>
      <c r="G92" s="30"/>
      <c r="H92" s="30"/>
      <c r="I92" s="30"/>
      <c r="J92" s="30"/>
      <c r="K92" s="30"/>
    </row>
    <row r="93" spans="5:11" x14ac:dyDescent="0.2">
      <c r="E93" s="30"/>
      <c r="F93" s="30"/>
      <c r="G93" s="30"/>
      <c r="H93" s="30"/>
      <c r="I93" s="30"/>
      <c r="J93" s="30"/>
      <c r="K93" s="30"/>
    </row>
    <row r="94" spans="5:11" x14ac:dyDescent="0.2">
      <c r="E94" s="30"/>
      <c r="F94" s="30"/>
      <c r="G94" s="30"/>
      <c r="H94" s="30"/>
      <c r="I94" s="30"/>
      <c r="J94" s="30"/>
      <c r="K94" s="30"/>
    </row>
    <row r="95" spans="5:11" x14ac:dyDescent="0.2">
      <c r="E95" s="30"/>
      <c r="F95" s="30"/>
      <c r="G95" s="30"/>
      <c r="H95" s="30"/>
      <c r="I95" s="30"/>
      <c r="J95" s="30"/>
      <c r="K95" s="30"/>
    </row>
    <row r="96" spans="5:11" x14ac:dyDescent="0.2">
      <c r="E96" s="30"/>
      <c r="F96" s="30"/>
      <c r="G96" s="30"/>
      <c r="H96" s="30"/>
      <c r="I96" s="30"/>
      <c r="J96" s="30"/>
      <c r="K96" s="30"/>
    </row>
    <row r="97" spans="5:11" x14ac:dyDescent="0.2">
      <c r="E97" s="30"/>
      <c r="F97" s="30"/>
      <c r="G97" s="30"/>
      <c r="H97" s="30"/>
      <c r="I97" s="30"/>
      <c r="J97" s="30"/>
      <c r="K97" s="30"/>
    </row>
    <row r="98" spans="5:11" x14ac:dyDescent="0.2">
      <c r="E98" s="30"/>
      <c r="F98" s="30"/>
      <c r="G98" s="30"/>
      <c r="H98" s="30"/>
      <c r="I98" s="30"/>
      <c r="J98" s="30"/>
      <c r="K98" s="30"/>
    </row>
    <row r="99" spans="5:11" x14ac:dyDescent="0.2">
      <c r="E99" s="30"/>
      <c r="F99" s="30"/>
      <c r="G99" s="30"/>
      <c r="H99" s="30"/>
      <c r="I99" s="30"/>
      <c r="J99" s="30"/>
      <c r="K99" s="30"/>
    </row>
    <row r="100" spans="5:11" x14ac:dyDescent="0.2">
      <c r="E100" s="31">
        <v>-6.7742654118137011</v>
      </c>
      <c r="F100" s="31">
        <v>38.754554823235082</v>
      </c>
      <c r="G100" s="31">
        <v>-15.193083594711482</v>
      </c>
      <c r="H100" s="31">
        <v>29.542634503940121</v>
      </c>
      <c r="I100" s="31">
        <v>-8.4677246745863073</v>
      </c>
      <c r="J100" s="31">
        <v>6.0173995231742623</v>
      </c>
      <c r="K100" s="31">
        <v>1.4411929389709144</v>
      </c>
    </row>
    <row r="101" spans="5:11" x14ac:dyDescent="0.2">
      <c r="E101" s="7">
        <v>-1.1730236326196035</v>
      </c>
      <c r="F101" s="7">
        <v>-84.912465206357808</v>
      </c>
      <c r="G101" s="7">
        <v>-29.426695618509228</v>
      </c>
      <c r="H101" s="7">
        <v>13.932340364923306</v>
      </c>
      <c r="I101" s="7">
        <v>25.055477181593872</v>
      </c>
      <c r="J101" s="7">
        <v>2.6750816015535008</v>
      </c>
      <c r="K101" s="7">
        <v>-7.1207312772234417</v>
      </c>
    </row>
    <row r="102" spans="5:11" x14ac:dyDescent="0.2">
      <c r="E102" s="32">
        <v>9.2772060545939894</v>
      </c>
      <c r="F102" s="32">
        <v>-33.822264060915003</v>
      </c>
      <c r="G102" s="32">
        <v>4.5391373904465411</v>
      </c>
      <c r="H102" s="32">
        <v>6.8837544736467748</v>
      </c>
      <c r="I102" s="32">
        <v>29.250996065647684</v>
      </c>
      <c r="J102" s="32">
        <v>16.918735355909647</v>
      </c>
      <c r="K102" s="32">
        <v>-0.46104203710906688</v>
      </c>
    </row>
    <row r="108" spans="5:11" x14ac:dyDescent="0.2">
      <c r="E108" s="33">
        <f>E34-E33</f>
        <v>2.5999999999999943</v>
      </c>
    </row>
  </sheetData>
  <mergeCells count="1">
    <mergeCell ref="E2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7" workbookViewId="0">
      <selection activeCell="L3" sqref="L3:N3"/>
    </sheetView>
  </sheetViews>
  <sheetFormatPr defaultRowHeight="11.25" x14ac:dyDescent="0.2"/>
  <cols>
    <col min="1" max="1" width="9.140625" style="6"/>
    <col min="2" max="4" width="9.28515625" style="6" bestFit="1" customWidth="1"/>
    <col min="5" max="5" width="10.85546875" style="6" bestFit="1" customWidth="1"/>
    <col min="6" max="6" width="11.5703125" style="6" bestFit="1" customWidth="1"/>
    <col min="7" max="7" width="12" style="6" bestFit="1" customWidth="1"/>
    <col min="8" max="8" width="11.85546875" style="6" bestFit="1" customWidth="1"/>
    <col min="9" max="10" width="10.42578125" style="6" bestFit="1" customWidth="1"/>
    <col min="11" max="11" width="12.5703125" style="6" bestFit="1" customWidth="1"/>
    <col min="12" max="16384" width="9.140625" style="6"/>
  </cols>
  <sheetData>
    <row r="1" spans="1:11" x14ac:dyDescent="0.2">
      <c r="E1" s="34" t="s">
        <v>26</v>
      </c>
      <c r="F1" s="34"/>
      <c r="G1" s="34"/>
      <c r="H1" s="34"/>
      <c r="I1" s="34"/>
      <c r="J1" s="34"/>
      <c r="K1" s="34"/>
    </row>
    <row r="2" spans="1:11" x14ac:dyDescent="0.2">
      <c r="E2" s="98" t="s">
        <v>28</v>
      </c>
      <c r="F2" s="99"/>
      <c r="G2" s="99"/>
      <c r="H2" s="99"/>
      <c r="I2" s="99"/>
      <c r="J2" s="99"/>
      <c r="K2" s="99"/>
    </row>
    <row r="3" spans="1:11" ht="67.5" x14ac:dyDescent="0.2">
      <c r="E3" s="66" t="s">
        <v>19</v>
      </c>
      <c r="F3" s="66" t="s">
        <v>20</v>
      </c>
      <c r="G3" s="66" t="s">
        <v>21</v>
      </c>
      <c r="H3" s="66" t="s">
        <v>22</v>
      </c>
      <c r="I3" s="66" t="s">
        <v>23</v>
      </c>
      <c r="J3" s="66" t="s">
        <v>24</v>
      </c>
      <c r="K3" s="67" t="s">
        <v>25</v>
      </c>
    </row>
    <row r="4" spans="1:11" x14ac:dyDescent="0.2">
      <c r="A4" s="6" t="str">
        <f>dados_servicos!A4</f>
        <v>20171</v>
      </c>
      <c r="B4" s="6">
        <f>dados_servicos!B4</f>
        <v>2017</v>
      </c>
      <c r="C4" s="6">
        <f>dados_servicos!C4</f>
        <v>1</v>
      </c>
      <c r="D4" s="27">
        <f>dados_servicos!D4</f>
        <v>42736</v>
      </c>
      <c r="E4" s="75">
        <f>ABS(SUMPRODUCT(dados_servicos!E:E,-(dados_servicos!$B:$B=$B4),-(dados_servicos!$C:$C&lt;=$C4)))</f>
        <v>85.8</v>
      </c>
      <c r="F4" s="75">
        <f>ABS(SUMPRODUCT(dados_servicos!F:F,-(dados_servicos!$B:$B=$B4),-(dados_servicos!$C:$C&lt;=$C4)))</f>
        <v>82.7</v>
      </c>
      <c r="G4" s="75">
        <f>ABS(SUMPRODUCT(dados_servicos!G:G,-(dados_servicos!$B:$B=$B4),-(dados_servicos!$C:$C&lt;=$C4)))</f>
        <v>90</v>
      </c>
      <c r="H4" s="75">
        <f>ABS(SUMPRODUCT(dados_servicos!H:H,-(dados_servicos!$B:$B=$B4),-(dados_servicos!$C:$C&lt;=$C4)))</f>
        <v>94.4</v>
      </c>
      <c r="I4" s="75">
        <f>ABS(SUMPRODUCT(dados_servicos!I:I,-(dados_servicos!$B:$B=$B4),-(dados_servicos!$C:$C&lt;=$C4)))</f>
        <v>54.3</v>
      </c>
      <c r="J4" s="75">
        <f>ABS(SUMPRODUCT(dados_servicos!J:J,-(dados_servicos!$B:$B=$B4),-(dados_servicos!$C:$C&lt;=$C4)))</f>
        <v>87.7</v>
      </c>
      <c r="K4" s="75">
        <f>ABS(SUMPRODUCT(dados_servicos!K:K,-(dados_servicos!$B:$B=$B4),-(dados_servicos!$C:$C&lt;=$C4)))</f>
        <v>84.2</v>
      </c>
    </row>
    <row r="5" spans="1:11" x14ac:dyDescent="0.2">
      <c r="A5" s="6" t="str">
        <f>dados_servicos!A5</f>
        <v>20172</v>
      </c>
      <c r="B5" s="6">
        <f>dados_servicos!B5</f>
        <v>2017</v>
      </c>
      <c r="C5" s="6">
        <f>dados_servicos!C5</f>
        <v>2</v>
      </c>
      <c r="D5" s="27">
        <f>dados_servicos!D5</f>
        <v>42767</v>
      </c>
      <c r="E5" s="75">
        <f>ABS(SUMPRODUCT(dados_servicos!E:E,-(dados_servicos!$B:$B=$B5),-(dados_servicos!$C:$C&lt;=$C5)))</f>
        <v>171.3</v>
      </c>
      <c r="F5" s="75">
        <f>ABS(SUMPRODUCT(dados_servicos!F:F,-(dados_servicos!$B:$B=$B5),-(dados_servicos!$C:$C&lt;=$C5)))</f>
        <v>161.9</v>
      </c>
      <c r="G5" s="75">
        <f>ABS(SUMPRODUCT(dados_servicos!G:G,-(dados_servicos!$B:$B=$B5),-(dados_servicos!$C:$C&lt;=$C5)))</f>
        <v>168</v>
      </c>
      <c r="H5" s="75">
        <f>ABS(SUMPRODUCT(dados_servicos!H:H,-(dados_servicos!$B:$B=$B5),-(dados_servicos!$C:$C&lt;=$C5)))</f>
        <v>186.8</v>
      </c>
      <c r="I5" s="75">
        <f>ABS(SUMPRODUCT(dados_servicos!I:I,-(dados_servicos!$B:$B=$B5),-(dados_servicos!$C:$C&lt;=$C5)))</f>
        <v>106.9</v>
      </c>
      <c r="J5" s="75">
        <f>ABS(SUMPRODUCT(dados_servicos!J:J,-(dados_servicos!$B:$B=$B5),-(dados_servicos!$C:$C&lt;=$C5)))</f>
        <v>171.60000000000002</v>
      </c>
      <c r="K5" s="75">
        <f>ABS(SUMPRODUCT(dados_servicos!K:K,-(dados_servicos!$B:$B=$B5),-(dados_servicos!$C:$C&lt;=$C5)))</f>
        <v>165.4</v>
      </c>
    </row>
    <row r="6" spans="1:11" x14ac:dyDescent="0.2">
      <c r="A6" s="6" t="str">
        <f>dados_servicos!A6</f>
        <v>20173</v>
      </c>
      <c r="B6" s="6">
        <f>dados_servicos!B6</f>
        <v>2017</v>
      </c>
      <c r="C6" s="6">
        <f>dados_servicos!C6</f>
        <v>3</v>
      </c>
      <c r="D6" s="27">
        <f>dados_servicos!D6</f>
        <v>42795</v>
      </c>
      <c r="E6" s="75">
        <f>ABS(SUMPRODUCT(dados_servicos!E:E,-(dados_servicos!$B:$B=$B6),-(dados_servicos!$C:$C&lt;=$C6)))</f>
        <v>255.5</v>
      </c>
      <c r="F6" s="75">
        <f>ABS(SUMPRODUCT(dados_servicos!F:F,-(dados_servicos!$B:$B=$B6),-(dados_servicos!$C:$C&lt;=$C6)))</f>
        <v>246.5</v>
      </c>
      <c r="G6" s="75">
        <f>ABS(SUMPRODUCT(dados_servicos!G:G,-(dados_servicos!$B:$B=$B6),-(dados_servicos!$C:$C&lt;=$C6)))</f>
        <v>249.2</v>
      </c>
      <c r="H6" s="75">
        <f>ABS(SUMPRODUCT(dados_servicos!H:H,-(dados_servicos!$B:$B=$B6),-(dados_servicos!$C:$C&lt;=$C6)))</f>
        <v>285</v>
      </c>
      <c r="I6" s="75">
        <f>ABS(SUMPRODUCT(dados_servicos!I:I,-(dados_servicos!$B:$B=$B6),-(dados_servicos!$C:$C&lt;=$C6)))</f>
        <v>161.10000000000002</v>
      </c>
      <c r="J6" s="75">
        <f>ABS(SUMPRODUCT(dados_servicos!J:J,-(dados_servicos!$B:$B=$B6),-(dados_servicos!$C:$C&lt;=$C6)))</f>
        <v>265.20000000000005</v>
      </c>
      <c r="K6" s="75">
        <f>ABS(SUMPRODUCT(dados_servicos!K:K,-(dados_servicos!$B:$B=$B6),-(dados_servicos!$C:$C&lt;=$C6)))</f>
        <v>246.5</v>
      </c>
    </row>
    <row r="7" spans="1:11" x14ac:dyDescent="0.2">
      <c r="A7" s="6" t="str">
        <f>dados_servicos!A7</f>
        <v>20174</v>
      </c>
      <c r="B7" s="6">
        <f>dados_servicos!B7</f>
        <v>2017</v>
      </c>
      <c r="C7" s="6">
        <f>dados_servicos!C7</f>
        <v>4</v>
      </c>
      <c r="D7" s="27">
        <f>dados_servicos!D7</f>
        <v>42826</v>
      </c>
      <c r="E7" s="75">
        <f>ABS(SUMPRODUCT(dados_servicos!E:E,-(dados_servicos!$B:$B=$B7),-(dados_servicos!$C:$C&lt;=$C7)))</f>
        <v>339.4</v>
      </c>
      <c r="F7" s="75">
        <f>ABS(SUMPRODUCT(dados_servicos!F:F,-(dados_servicos!$B:$B=$B7),-(dados_servicos!$C:$C&lt;=$C7)))</f>
        <v>329</v>
      </c>
      <c r="G7" s="75">
        <f>ABS(SUMPRODUCT(dados_servicos!G:G,-(dados_servicos!$B:$B=$B7),-(dados_servicos!$C:$C&lt;=$C7)))</f>
        <v>327.7</v>
      </c>
      <c r="H7" s="75">
        <f>ABS(SUMPRODUCT(dados_servicos!H:H,-(dados_servicos!$B:$B=$B7),-(dados_servicos!$C:$C&lt;=$C7)))</f>
        <v>380.3</v>
      </c>
      <c r="I7" s="75">
        <f>ABS(SUMPRODUCT(dados_servicos!I:I,-(dados_servicos!$B:$B=$B7),-(dados_servicos!$C:$C&lt;=$C7)))</f>
        <v>216.00000000000003</v>
      </c>
      <c r="J7" s="75">
        <f>ABS(SUMPRODUCT(dados_servicos!J:J,-(dados_servicos!$B:$B=$B7),-(dados_servicos!$C:$C&lt;=$C7)))</f>
        <v>356.00000000000006</v>
      </c>
      <c r="K7" s="75">
        <f>ABS(SUMPRODUCT(dados_servicos!K:K,-(dados_servicos!$B:$B=$B7),-(dados_servicos!$C:$C&lt;=$C7)))</f>
        <v>325.10000000000002</v>
      </c>
    </row>
    <row r="8" spans="1:11" x14ac:dyDescent="0.2">
      <c r="A8" s="6" t="str">
        <f>dados_servicos!A8</f>
        <v>20175</v>
      </c>
      <c r="B8" s="6">
        <f>dados_servicos!B8</f>
        <v>2017</v>
      </c>
      <c r="C8" s="6">
        <f>dados_servicos!C8</f>
        <v>5</v>
      </c>
      <c r="D8" s="27">
        <f>dados_servicos!D8</f>
        <v>42856</v>
      </c>
      <c r="E8" s="75">
        <f>ABS(SUMPRODUCT(dados_servicos!E:E,-(dados_servicos!$B:$B=$B8),-(dados_servicos!$C:$C&lt;=$C8)))</f>
        <v>422.59999999999997</v>
      </c>
      <c r="F8" s="75">
        <f>ABS(SUMPRODUCT(dados_servicos!F:F,-(dados_servicos!$B:$B=$B8),-(dados_servicos!$C:$C&lt;=$C8)))</f>
        <v>412.1</v>
      </c>
      <c r="G8" s="75">
        <f>ABS(SUMPRODUCT(dados_servicos!G:G,-(dados_servicos!$B:$B=$B8),-(dados_servicos!$C:$C&lt;=$C8)))</f>
        <v>400.5</v>
      </c>
      <c r="H8" s="75">
        <f>ABS(SUMPRODUCT(dados_servicos!H:H,-(dados_servicos!$B:$B=$B8),-(dados_servicos!$C:$C&lt;=$C8)))</f>
        <v>478.70000000000005</v>
      </c>
      <c r="I8" s="75">
        <f>ABS(SUMPRODUCT(dados_servicos!I:I,-(dados_servicos!$B:$B=$B8),-(dados_servicos!$C:$C&lt;=$C8)))</f>
        <v>266.40000000000003</v>
      </c>
      <c r="J8" s="75">
        <f>ABS(SUMPRODUCT(dados_servicos!J:J,-(dados_servicos!$B:$B=$B8),-(dados_servicos!$C:$C&lt;=$C8)))</f>
        <v>449.30000000000007</v>
      </c>
      <c r="K8" s="75">
        <f>ABS(SUMPRODUCT(dados_servicos!K:K,-(dados_servicos!$B:$B=$B8),-(dados_servicos!$C:$C&lt;=$C8)))</f>
        <v>408.70000000000005</v>
      </c>
    </row>
    <row r="9" spans="1:11" x14ac:dyDescent="0.2">
      <c r="A9" s="6" t="str">
        <f>dados_servicos!A9</f>
        <v>20176</v>
      </c>
      <c r="B9" s="6">
        <f>dados_servicos!B9</f>
        <v>2017</v>
      </c>
      <c r="C9" s="6">
        <f>dados_servicos!C9</f>
        <v>6</v>
      </c>
      <c r="D9" s="27">
        <f>dados_servicos!D9</f>
        <v>42887</v>
      </c>
      <c r="E9" s="75">
        <f>ABS(SUMPRODUCT(dados_servicos!E:E,-(dados_servicos!$B:$B=$B9),-(dados_servicos!$C:$C&lt;=$C9)))</f>
        <v>505.29999999999995</v>
      </c>
      <c r="F9" s="75">
        <f>ABS(SUMPRODUCT(dados_servicos!F:F,-(dados_servicos!$B:$B=$B9),-(dados_servicos!$C:$C&lt;=$C9)))</f>
        <v>495.40000000000003</v>
      </c>
      <c r="G9" s="75">
        <f>ABS(SUMPRODUCT(dados_servicos!G:G,-(dados_servicos!$B:$B=$B9),-(dados_servicos!$C:$C&lt;=$C9)))</f>
        <v>473.4</v>
      </c>
      <c r="H9" s="75">
        <f>ABS(SUMPRODUCT(dados_servicos!H:H,-(dados_servicos!$B:$B=$B9),-(dados_servicos!$C:$C&lt;=$C9)))</f>
        <v>574.5</v>
      </c>
      <c r="I9" s="75">
        <f>ABS(SUMPRODUCT(dados_servicos!I:I,-(dados_servicos!$B:$B=$B9),-(dados_servicos!$C:$C&lt;=$C9)))</f>
        <v>320.20000000000005</v>
      </c>
      <c r="J9" s="75">
        <f>ABS(SUMPRODUCT(dados_servicos!J:J,-(dados_servicos!$B:$B=$B9),-(dados_servicos!$C:$C&lt;=$C9)))</f>
        <v>539.50000000000011</v>
      </c>
      <c r="K9" s="75">
        <f>ABS(SUMPRODUCT(dados_servicos!K:K,-(dados_servicos!$B:$B=$B9),-(dados_servicos!$C:$C&lt;=$C9)))</f>
        <v>508.90000000000003</v>
      </c>
    </row>
    <row r="10" spans="1:11" x14ac:dyDescent="0.2">
      <c r="A10" s="6" t="str">
        <f>dados_servicos!A10</f>
        <v>20177</v>
      </c>
      <c r="B10" s="6">
        <f>dados_servicos!B10</f>
        <v>2017</v>
      </c>
      <c r="C10" s="6">
        <f>dados_servicos!C10</f>
        <v>7</v>
      </c>
      <c r="D10" s="27">
        <f>dados_servicos!D10</f>
        <v>42917</v>
      </c>
      <c r="E10" s="75">
        <f>ABS(SUMPRODUCT(dados_servicos!E:E,-(dados_servicos!$B:$B=$B10),-(dados_servicos!$C:$C&lt;=$C10)))</f>
        <v>587.69999999999993</v>
      </c>
      <c r="F10" s="75">
        <f>ABS(SUMPRODUCT(dados_servicos!F:F,-(dados_servicos!$B:$B=$B10),-(dados_servicos!$C:$C&lt;=$C10)))</f>
        <v>577.70000000000005</v>
      </c>
      <c r="G10" s="75">
        <f>ABS(SUMPRODUCT(dados_servicos!G:G,-(dados_servicos!$B:$B=$B10),-(dados_servicos!$C:$C&lt;=$C10)))</f>
        <v>550.19999999999993</v>
      </c>
      <c r="H10" s="75">
        <f>ABS(SUMPRODUCT(dados_servicos!H:H,-(dados_servicos!$B:$B=$B10),-(dados_servicos!$C:$C&lt;=$C10)))</f>
        <v>670</v>
      </c>
      <c r="I10" s="75">
        <f>ABS(SUMPRODUCT(dados_servicos!I:I,-(dados_servicos!$B:$B=$B10),-(dados_servicos!$C:$C&lt;=$C10)))</f>
        <v>370.90000000000003</v>
      </c>
      <c r="J10" s="75">
        <f>ABS(SUMPRODUCT(dados_servicos!J:J,-(dados_servicos!$B:$B=$B10),-(dados_servicos!$C:$C&lt;=$C10)))</f>
        <v>629.60000000000014</v>
      </c>
      <c r="K10" s="75">
        <f>ABS(SUMPRODUCT(dados_servicos!K:K,-(dados_servicos!$B:$B=$B10),-(dados_servicos!$C:$C&lt;=$C10)))</f>
        <v>600.90000000000009</v>
      </c>
    </row>
    <row r="11" spans="1:11" x14ac:dyDescent="0.2">
      <c r="A11" s="6" t="str">
        <f>dados_servicos!A11</f>
        <v>20178</v>
      </c>
      <c r="B11" s="6">
        <f>dados_servicos!B11</f>
        <v>2017</v>
      </c>
      <c r="C11" s="6">
        <f>dados_servicos!C11</f>
        <v>8</v>
      </c>
      <c r="D11" s="27">
        <f>dados_servicos!D11</f>
        <v>42948</v>
      </c>
      <c r="E11" s="75">
        <f>ABS(SUMPRODUCT(dados_servicos!E:E,-(dados_servicos!$B:$B=$B11),-(dados_servicos!$C:$C&lt;=$C11)))</f>
        <v>670.19999999999993</v>
      </c>
      <c r="F11" s="75">
        <f>ABS(SUMPRODUCT(dados_servicos!F:F,-(dados_servicos!$B:$B=$B11),-(dados_servicos!$C:$C&lt;=$C11)))</f>
        <v>661</v>
      </c>
      <c r="G11" s="75">
        <f>ABS(SUMPRODUCT(dados_servicos!G:G,-(dados_servicos!$B:$B=$B11),-(dados_servicos!$C:$C&lt;=$C11)))</f>
        <v>621.99999999999989</v>
      </c>
      <c r="H11" s="75">
        <f>ABS(SUMPRODUCT(dados_servicos!H:H,-(dados_servicos!$B:$B=$B11),-(dados_servicos!$C:$C&lt;=$C11)))</f>
        <v>766.6</v>
      </c>
      <c r="I11" s="75">
        <f>ABS(SUMPRODUCT(dados_servicos!I:I,-(dados_servicos!$B:$B=$B11),-(dados_servicos!$C:$C&lt;=$C11)))</f>
        <v>423.50000000000006</v>
      </c>
      <c r="J11" s="75">
        <f>ABS(SUMPRODUCT(dados_servicos!J:J,-(dados_servicos!$B:$B=$B11),-(dados_servicos!$C:$C&lt;=$C11)))</f>
        <v>721.30000000000018</v>
      </c>
      <c r="K11" s="75">
        <f>ABS(SUMPRODUCT(dados_servicos!K:K,-(dados_servicos!$B:$B=$B11),-(dados_servicos!$C:$C&lt;=$C11)))</f>
        <v>697.10000000000014</v>
      </c>
    </row>
    <row r="12" spans="1:11" x14ac:dyDescent="0.2">
      <c r="A12" s="6" t="str">
        <f>dados_servicos!A12</f>
        <v>20179</v>
      </c>
      <c r="B12" s="6">
        <f>dados_servicos!B12</f>
        <v>2017</v>
      </c>
      <c r="C12" s="6">
        <f>dados_servicos!C12</f>
        <v>9</v>
      </c>
      <c r="D12" s="27">
        <f>dados_servicos!D12</f>
        <v>42979</v>
      </c>
      <c r="E12" s="75">
        <f>ABS(SUMPRODUCT(dados_servicos!E:E,-(dados_servicos!$B:$B=$B12),-(dados_servicos!$C:$C&lt;=$C12)))</f>
        <v>753.49999999999989</v>
      </c>
      <c r="F12" s="75">
        <f>ABS(SUMPRODUCT(dados_servicos!F:F,-(dados_servicos!$B:$B=$B12),-(dados_servicos!$C:$C&lt;=$C12)))</f>
        <v>744.4</v>
      </c>
      <c r="G12" s="75">
        <f>ABS(SUMPRODUCT(dados_servicos!G:G,-(dados_servicos!$B:$B=$B12),-(dados_servicos!$C:$C&lt;=$C12)))</f>
        <v>696.99999999999989</v>
      </c>
      <c r="H12" s="75">
        <f>ABS(SUMPRODUCT(dados_servicos!H:H,-(dados_servicos!$B:$B=$B12),-(dados_servicos!$C:$C&lt;=$C12)))</f>
        <v>863.1</v>
      </c>
      <c r="I12" s="75">
        <f>ABS(SUMPRODUCT(dados_servicos!I:I,-(dados_servicos!$B:$B=$B12),-(dados_servicos!$C:$C&lt;=$C12)))</f>
        <v>475.10000000000008</v>
      </c>
      <c r="J12" s="75">
        <f>ABS(SUMPRODUCT(dados_servicos!J:J,-(dados_servicos!$B:$B=$B12),-(dados_servicos!$C:$C&lt;=$C12)))</f>
        <v>813.30000000000018</v>
      </c>
      <c r="K12" s="75">
        <f>ABS(SUMPRODUCT(dados_servicos!K:K,-(dados_servicos!$B:$B=$B12),-(dados_servicos!$C:$C&lt;=$C12)))</f>
        <v>792.00000000000011</v>
      </c>
    </row>
    <row r="13" spans="1:11" x14ac:dyDescent="0.2">
      <c r="A13" s="6" t="str">
        <f>dados_servicos!A13</f>
        <v>201710</v>
      </c>
      <c r="B13" s="6">
        <f>dados_servicos!B13</f>
        <v>2017</v>
      </c>
      <c r="C13" s="6">
        <f>dados_servicos!C13</f>
        <v>10</v>
      </c>
      <c r="D13" s="27">
        <f>dados_servicos!D13</f>
        <v>43009</v>
      </c>
      <c r="E13" s="75">
        <f>ABS(SUMPRODUCT(dados_servicos!E:E,-(dados_servicos!$B:$B=$B13),-(dados_servicos!$C:$C&lt;=$C13)))</f>
        <v>836.69999999999993</v>
      </c>
      <c r="F13" s="75">
        <f>ABS(SUMPRODUCT(dados_servicos!F:F,-(dados_servicos!$B:$B=$B13),-(dados_servicos!$C:$C&lt;=$C13)))</f>
        <v>828.19999999999993</v>
      </c>
      <c r="G13" s="75">
        <f>ABS(SUMPRODUCT(dados_servicos!G:G,-(dados_servicos!$B:$B=$B13),-(dados_servicos!$C:$C&lt;=$C13)))</f>
        <v>773.49999999999989</v>
      </c>
      <c r="H13" s="75">
        <f>ABS(SUMPRODUCT(dados_servicos!H:H,-(dados_servicos!$B:$B=$B13),-(dados_servicos!$C:$C&lt;=$C13)))</f>
        <v>963.5</v>
      </c>
      <c r="I13" s="75">
        <f>ABS(SUMPRODUCT(dados_servicos!I:I,-(dados_servicos!$B:$B=$B13),-(dados_servicos!$C:$C&lt;=$C13)))</f>
        <v>527.80000000000007</v>
      </c>
      <c r="J13" s="75">
        <f>ABS(SUMPRODUCT(dados_servicos!J:J,-(dados_servicos!$B:$B=$B13),-(dados_servicos!$C:$C&lt;=$C13)))</f>
        <v>901.60000000000014</v>
      </c>
      <c r="K13" s="75">
        <f>ABS(SUMPRODUCT(dados_servicos!K:K,-(dados_servicos!$B:$B=$B13),-(dados_servicos!$C:$C&lt;=$C13)))</f>
        <v>885.40000000000009</v>
      </c>
    </row>
    <row r="14" spans="1:11" x14ac:dyDescent="0.2">
      <c r="A14" s="6" t="str">
        <f>dados_servicos!A14</f>
        <v>201711</v>
      </c>
      <c r="B14" s="6">
        <f>dados_servicos!B14</f>
        <v>2017</v>
      </c>
      <c r="C14" s="6">
        <f>dados_servicos!C14</f>
        <v>11</v>
      </c>
      <c r="D14" s="27">
        <f>dados_servicos!D14</f>
        <v>43040</v>
      </c>
      <c r="E14" s="75">
        <f>ABS(SUMPRODUCT(dados_servicos!E:E,-(dados_servicos!$B:$B=$B14),-(dados_servicos!$C:$C&lt;=$C14)))</f>
        <v>920.19999999999993</v>
      </c>
      <c r="F14" s="75">
        <f>ABS(SUMPRODUCT(dados_servicos!F:F,-(dados_servicos!$B:$B=$B14),-(dados_servicos!$C:$C&lt;=$C14)))</f>
        <v>912.3</v>
      </c>
      <c r="G14" s="75">
        <f>ABS(SUMPRODUCT(dados_servicos!G:G,-(dados_servicos!$B:$B=$B14),-(dados_servicos!$C:$C&lt;=$C14)))</f>
        <v>848.99999999999989</v>
      </c>
      <c r="H14" s="75">
        <f>ABS(SUMPRODUCT(dados_servicos!H:H,-(dados_servicos!$B:$B=$B14),-(dados_servicos!$C:$C&lt;=$C14)))</f>
        <v>1065.5</v>
      </c>
      <c r="I14" s="75">
        <f>ABS(SUMPRODUCT(dados_servicos!I:I,-(dados_servicos!$B:$B=$B14),-(dados_servicos!$C:$C&lt;=$C14)))</f>
        <v>581.70000000000005</v>
      </c>
      <c r="J14" s="75">
        <f>ABS(SUMPRODUCT(dados_servicos!J:J,-(dados_servicos!$B:$B=$B14),-(dados_servicos!$C:$C&lt;=$C14)))</f>
        <v>989.70000000000016</v>
      </c>
      <c r="K14" s="75">
        <f>ABS(SUMPRODUCT(dados_servicos!K:K,-(dados_servicos!$B:$B=$B14),-(dados_servicos!$C:$C&lt;=$C14)))</f>
        <v>974.7</v>
      </c>
    </row>
    <row r="15" spans="1:11" x14ac:dyDescent="0.2">
      <c r="A15" s="6" t="str">
        <f>dados_servicos!A15</f>
        <v>201712</v>
      </c>
      <c r="B15" s="6">
        <f>dados_servicos!B15</f>
        <v>2017</v>
      </c>
      <c r="C15" s="6">
        <f>dados_servicos!C15</f>
        <v>12</v>
      </c>
      <c r="D15" s="27">
        <f>dados_servicos!D15</f>
        <v>43070</v>
      </c>
      <c r="E15" s="75">
        <f>ABS(SUMPRODUCT(dados_servicos!E:E,-(dados_servicos!$B:$B=$B15),-(dados_servicos!$C:$C&lt;=$C15)))</f>
        <v>1004.1999999999999</v>
      </c>
      <c r="F15" s="75">
        <f>ABS(SUMPRODUCT(dados_servicos!F:F,-(dados_servicos!$B:$B=$B15),-(dados_servicos!$C:$C&lt;=$C15)))</f>
        <v>1003.9</v>
      </c>
      <c r="G15" s="75">
        <f>ABS(SUMPRODUCT(dados_servicos!G:G,-(dados_servicos!$B:$B=$B15),-(dados_servicos!$C:$C&lt;=$C15)))</f>
        <v>932.39999999999986</v>
      </c>
      <c r="H15" s="75">
        <f>ABS(SUMPRODUCT(dados_servicos!H:H,-(dados_servicos!$B:$B=$B15),-(dados_servicos!$C:$C&lt;=$C15)))</f>
        <v>1169.2</v>
      </c>
      <c r="I15" s="75">
        <f>ABS(SUMPRODUCT(dados_servicos!I:I,-(dados_servicos!$B:$B=$B15),-(dados_servicos!$C:$C&lt;=$C15)))</f>
        <v>649.40000000000009</v>
      </c>
      <c r="J15" s="75">
        <f>ABS(SUMPRODUCT(dados_servicos!J:J,-(dados_servicos!$B:$B=$B15),-(dados_servicos!$C:$C&lt;=$C15)))</f>
        <v>1081.9000000000001</v>
      </c>
      <c r="K15" s="75">
        <f>ABS(SUMPRODUCT(dados_servicos!K:K,-(dados_servicos!$B:$B=$B15),-(dados_servicos!$C:$C&lt;=$C15)))</f>
        <v>1091.3</v>
      </c>
    </row>
    <row r="16" spans="1:11" x14ac:dyDescent="0.2">
      <c r="A16" s="6" t="str">
        <f>dados_servicos!A16</f>
        <v>20181</v>
      </c>
      <c r="B16" s="6">
        <f>dados_servicos!B16</f>
        <v>2018</v>
      </c>
      <c r="C16" s="6">
        <f>dados_servicos!C16</f>
        <v>1</v>
      </c>
      <c r="D16" s="27">
        <f>dados_servicos!D16</f>
        <v>43101</v>
      </c>
      <c r="E16" s="75">
        <f>ABS(SUMPRODUCT(dados_servicos!E:E,-(dados_servicos!$B:$B=$B16),-(dados_servicos!$C:$C&lt;=$C16)))</f>
        <v>82.6</v>
      </c>
      <c r="F16" s="75">
        <f>ABS(SUMPRODUCT(dados_servicos!F:F,-(dados_servicos!$B:$B=$B16),-(dados_servicos!$C:$C&lt;=$C16)))</f>
        <v>79.599999999999994</v>
      </c>
      <c r="G16" s="75">
        <f>ABS(SUMPRODUCT(dados_servicos!G:G,-(dados_servicos!$B:$B=$B16),-(dados_servicos!$C:$C&lt;=$C16)))</f>
        <v>84.9</v>
      </c>
      <c r="H16" s="75">
        <f>ABS(SUMPRODUCT(dados_servicos!H:H,-(dados_servicos!$B:$B=$B16),-(dados_servicos!$C:$C&lt;=$C16)))</f>
        <v>92.7</v>
      </c>
      <c r="I16" s="75">
        <f>ABS(SUMPRODUCT(dados_servicos!I:I,-(dados_servicos!$B:$B=$B16),-(dados_servicos!$C:$C&lt;=$C16)))</f>
        <v>47</v>
      </c>
      <c r="J16" s="75">
        <f>ABS(SUMPRODUCT(dados_servicos!J:J,-(dados_servicos!$B:$B=$B16),-(dados_servicos!$C:$C&lt;=$C16)))</f>
        <v>86.2</v>
      </c>
      <c r="K16" s="75">
        <f>ABS(SUMPRODUCT(dados_servicos!K:K,-(dados_servicos!$B:$B=$B16),-(dados_servicos!$C:$C&lt;=$C16)))</f>
        <v>83.3</v>
      </c>
    </row>
    <row r="17" spans="1:11" x14ac:dyDescent="0.2">
      <c r="A17" s="6" t="str">
        <f>dados_servicos!A17</f>
        <v>20182</v>
      </c>
      <c r="B17" s="6">
        <f>dados_servicos!B17</f>
        <v>2018</v>
      </c>
      <c r="C17" s="6">
        <f>dados_servicos!C17</f>
        <v>2</v>
      </c>
      <c r="D17" s="27">
        <f>dados_servicos!D17</f>
        <v>43132</v>
      </c>
      <c r="E17" s="75">
        <f>ABS(SUMPRODUCT(dados_servicos!E:E,-(dados_servicos!$B:$B=$B17),-(dados_servicos!$C:$C&lt;=$C17)))</f>
        <v>165.7</v>
      </c>
      <c r="F17" s="75">
        <f>ABS(SUMPRODUCT(dados_servicos!F:F,-(dados_servicos!$B:$B=$B17),-(dados_servicos!$C:$C&lt;=$C17)))</f>
        <v>156.6</v>
      </c>
      <c r="G17" s="75">
        <f>ABS(SUMPRODUCT(dados_servicos!G:G,-(dados_servicos!$B:$B=$B17),-(dados_servicos!$C:$C&lt;=$C17)))</f>
        <v>159.10000000000002</v>
      </c>
      <c r="H17" s="75">
        <f>ABS(SUMPRODUCT(dados_servicos!H:H,-(dados_servicos!$B:$B=$B17),-(dados_servicos!$C:$C&lt;=$C17)))</f>
        <v>187</v>
      </c>
      <c r="I17" s="75">
        <f>ABS(SUMPRODUCT(dados_servicos!I:I,-(dados_servicos!$B:$B=$B17),-(dados_servicos!$C:$C&lt;=$C17)))</f>
        <v>92.3</v>
      </c>
      <c r="J17" s="75">
        <f>ABS(SUMPRODUCT(dados_servicos!J:J,-(dados_servicos!$B:$B=$B17),-(dados_servicos!$C:$C&lt;=$C17)))</f>
        <v>166.7</v>
      </c>
      <c r="K17" s="75">
        <f>ABS(SUMPRODUCT(dados_servicos!K:K,-(dados_servicos!$B:$B=$B17),-(dados_servicos!$C:$C&lt;=$C17)))</f>
        <v>166.7</v>
      </c>
    </row>
    <row r="18" spans="1:11" x14ac:dyDescent="0.2">
      <c r="A18" s="6" t="str">
        <f>dados_servicos!A18</f>
        <v>20183</v>
      </c>
      <c r="B18" s="6">
        <f>dados_servicos!B18</f>
        <v>2018</v>
      </c>
      <c r="C18" s="6">
        <f>dados_servicos!C18</f>
        <v>3</v>
      </c>
      <c r="D18" s="27">
        <f>dados_servicos!D18</f>
        <v>43160</v>
      </c>
      <c r="E18" s="75">
        <f>ABS(SUMPRODUCT(dados_servicos!E:E,-(dados_servicos!$B:$B=$B18),-(dados_servicos!$C:$C&lt;=$C18)))</f>
        <v>248.7</v>
      </c>
      <c r="F18" s="75">
        <f>ABS(SUMPRODUCT(dados_servicos!F:F,-(dados_servicos!$B:$B=$B18),-(dados_servicos!$C:$C&lt;=$C18)))</f>
        <v>240.1</v>
      </c>
      <c r="G18" s="75">
        <f>ABS(SUMPRODUCT(dados_servicos!G:G,-(dados_servicos!$B:$B=$B18),-(dados_servicos!$C:$C&lt;=$C18)))</f>
        <v>237.10000000000002</v>
      </c>
      <c r="H18" s="75">
        <f>ABS(SUMPRODUCT(dados_servicos!H:H,-(dados_servicos!$B:$B=$B18),-(dados_servicos!$C:$C&lt;=$C18)))</f>
        <v>287.5</v>
      </c>
      <c r="I18" s="75">
        <f>ABS(SUMPRODUCT(dados_servicos!I:I,-(dados_servicos!$B:$B=$B18),-(dados_servicos!$C:$C&lt;=$C18)))</f>
        <v>144.4</v>
      </c>
      <c r="J18" s="75">
        <f>ABS(SUMPRODUCT(dados_servicos!J:J,-(dados_servicos!$B:$B=$B18),-(dados_servicos!$C:$C&lt;=$C18)))</f>
        <v>253.29999999999998</v>
      </c>
      <c r="K18" s="75">
        <f>ABS(SUMPRODUCT(dados_servicos!K:K,-(dados_servicos!$B:$B=$B18),-(dados_servicos!$C:$C&lt;=$C18)))</f>
        <v>262.60000000000002</v>
      </c>
    </row>
    <row r="19" spans="1:11" x14ac:dyDescent="0.2">
      <c r="A19" s="6" t="str">
        <f>dados_servicos!A19</f>
        <v>20184</v>
      </c>
      <c r="B19" s="6">
        <f>dados_servicos!B19</f>
        <v>2018</v>
      </c>
      <c r="C19" s="6">
        <f>dados_servicos!C19</f>
        <v>4</v>
      </c>
      <c r="D19" s="27">
        <f>dados_servicos!D19</f>
        <v>43191</v>
      </c>
      <c r="E19" s="75">
        <f>ABS(SUMPRODUCT(dados_servicos!E:E,-(dados_servicos!$B:$B=$B19),-(dados_servicos!$C:$C&lt;=$C19)))</f>
        <v>332.29999999999995</v>
      </c>
      <c r="F19" s="75">
        <f>ABS(SUMPRODUCT(dados_servicos!F:F,-(dados_servicos!$B:$B=$B19),-(dados_servicos!$C:$C&lt;=$C19)))</f>
        <v>322.60000000000002</v>
      </c>
      <c r="G19" s="75">
        <f>ABS(SUMPRODUCT(dados_servicos!G:G,-(dados_servicos!$B:$B=$B19),-(dados_servicos!$C:$C&lt;=$C19)))</f>
        <v>308.90000000000003</v>
      </c>
      <c r="H19" s="75">
        <f>ABS(SUMPRODUCT(dados_servicos!H:H,-(dados_servicos!$B:$B=$B19),-(dados_servicos!$C:$C&lt;=$C19)))</f>
        <v>390.7</v>
      </c>
      <c r="I19" s="75">
        <f>ABS(SUMPRODUCT(dados_servicos!I:I,-(dados_servicos!$B:$B=$B19),-(dados_servicos!$C:$C&lt;=$C19)))</f>
        <v>191.5</v>
      </c>
      <c r="J19" s="75">
        <f>ABS(SUMPRODUCT(dados_servicos!J:J,-(dados_servicos!$B:$B=$B19),-(dados_servicos!$C:$C&lt;=$C19)))</f>
        <v>339.9</v>
      </c>
      <c r="K19" s="75">
        <f>ABS(SUMPRODUCT(dados_servicos!K:K,-(dados_servicos!$B:$B=$B19),-(dados_servicos!$C:$C&lt;=$C19)))</f>
        <v>355.6</v>
      </c>
    </row>
    <row r="20" spans="1:11" x14ac:dyDescent="0.2">
      <c r="A20" s="6" t="str">
        <f>dados_servicos!A20</f>
        <v>20185</v>
      </c>
      <c r="B20" s="6">
        <f>dados_servicos!B20</f>
        <v>2018</v>
      </c>
      <c r="C20" s="6">
        <f>dados_servicos!C20</f>
        <v>5</v>
      </c>
      <c r="D20" s="27">
        <f>dados_servicos!D20</f>
        <v>43221</v>
      </c>
      <c r="E20" s="75">
        <f>ABS(SUMPRODUCT(dados_servicos!E:E,-(dados_servicos!$B:$B=$B20),-(dados_servicos!$C:$C&lt;=$C20)))</f>
        <v>414.9</v>
      </c>
      <c r="F20" s="75">
        <f>ABS(SUMPRODUCT(dados_servicos!F:F,-(dados_servicos!$B:$B=$B20),-(dados_servicos!$C:$C&lt;=$C20)))</f>
        <v>405.1</v>
      </c>
      <c r="G20" s="75">
        <f>ABS(SUMPRODUCT(dados_servicos!G:G,-(dados_servicos!$B:$B=$B20),-(dados_servicos!$C:$C&lt;=$C20)))</f>
        <v>381.70000000000005</v>
      </c>
      <c r="H20" s="75">
        <f>ABS(SUMPRODUCT(dados_servicos!H:H,-(dados_servicos!$B:$B=$B20),-(dados_servicos!$C:$C&lt;=$C20)))</f>
        <v>491.7</v>
      </c>
      <c r="I20" s="75">
        <f>ABS(SUMPRODUCT(dados_servicos!I:I,-(dados_servicos!$B:$B=$B20),-(dados_servicos!$C:$C&lt;=$C20)))</f>
        <v>241.6</v>
      </c>
      <c r="J20" s="75">
        <f>ABS(SUMPRODUCT(dados_servicos!J:J,-(dados_servicos!$B:$B=$B20),-(dados_servicos!$C:$C&lt;=$C20)))</f>
        <v>425.5</v>
      </c>
      <c r="K20" s="75">
        <f>ABS(SUMPRODUCT(dados_servicos!K:K,-(dados_servicos!$B:$B=$B20),-(dados_servicos!$C:$C&lt;=$C20)))</f>
        <v>452.20000000000005</v>
      </c>
    </row>
    <row r="21" spans="1:11" x14ac:dyDescent="0.2">
      <c r="A21" s="6" t="str">
        <f>dados_servicos!A21</f>
        <v>20186</v>
      </c>
      <c r="B21" s="6">
        <f>dados_servicos!B21</f>
        <v>2018</v>
      </c>
      <c r="C21" s="6">
        <f>dados_servicos!C21</f>
        <v>6</v>
      </c>
      <c r="D21" s="27">
        <f>dados_servicos!D21</f>
        <v>43252</v>
      </c>
      <c r="E21" s="75">
        <f>ABS(SUMPRODUCT(dados_servicos!E:E,-(dados_servicos!$B:$B=$B21),-(dados_servicos!$C:$C&lt;=$C21)))</f>
        <v>500.2</v>
      </c>
      <c r="F21" s="75">
        <f>ABS(SUMPRODUCT(dados_servicos!F:F,-(dados_servicos!$B:$B=$B21),-(dados_servicos!$C:$C&lt;=$C21)))</f>
        <v>491.1</v>
      </c>
      <c r="G21" s="75">
        <f>ABS(SUMPRODUCT(dados_servicos!G:G,-(dados_servicos!$B:$B=$B21),-(dados_servicos!$C:$C&lt;=$C21)))</f>
        <v>450.20000000000005</v>
      </c>
      <c r="H21" s="75">
        <f>ABS(SUMPRODUCT(dados_servicos!H:H,-(dados_servicos!$B:$B=$B21),-(dados_servicos!$C:$C&lt;=$C21)))</f>
        <v>594.79999999999995</v>
      </c>
      <c r="I21" s="75">
        <f>ABS(SUMPRODUCT(dados_servicos!I:I,-(dados_servicos!$B:$B=$B21),-(dados_servicos!$C:$C&lt;=$C21)))</f>
        <v>295.60000000000002</v>
      </c>
      <c r="J21" s="75">
        <f>ABS(SUMPRODUCT(dados_servicos!J:J,-(dados_servicos!$B:$B=$B21),-(dados_servicos!$C:$C&lt;=$C21)))</f>
        <v>513.6</v>
      </c>
      <c r="K21" s="75">
        <f>ABS(SUMPRODUCT(dados_servicos!K:K,-(dados_servicos!$B:$B=$B21),-(dados_servicos!$C:$C&lt;=$C21)))</f>
        <v>572</v>
      </c>
    </row>
    <row r="22" spans="1:11" x14ac:dyDescent="0.2">
      <c r="A22" s="6" t="str">
        <f>dados_servicos!A22</f>
        <v>20187</v>
      </c>
      <c r="B22" s="6">
        <f>dados_servicos!B22</f>
        <v>2018</v>
      </c>
      <c r="C22" s="6">
        <f>dados_servicos!C22</f>
        <v>7</v>
      </c>
      <c r="D22" s="27">
        <f>dados_servicos!D22</f>
        <v>43282</v>
      </c>
      <c r="E22" s="75">
        <f>ABS(SUMPRODUCT(dados_servicos!E:E,-(dados_servicos!$B:$B=$B22),-(dados_servicos!$C:$C&lt;=$C22)))</f>
        <v>579.29999999999995</v>
      </c>
      <c r="F22" s="75">
        <f>ABS(SUMPRODUCT(dados_servicos!F:F,-(dados_servicos!$B:$B=$B22),-(dados_servicos!$C:$C&lt;=$C22)))</f>
        <v>569.80000000000007</v>
      </c>
      <c r="G22" s="75">
        <f>ABS(SUMPRODUCT(dados_servicos!G:G,-(dados_servicos!$B:$B=$B22),-(dados_servicos!$C:$C&lt;=$C22)))</f>
        <v>523.6</v>
      </c>
      <c r="H22" s="75">
        <f>ABS(SUMPRODUCT(dados_servicos!H:H,-(dados_servicos!$B:$B=$B22),-(dados_servicos!$C:$C&lt;=$C22)))</f>
        <v>686.19999999999993</v>
      </c>
      <c r="I22" s="75">
        <f>ABS(SUMPRODUCT(dados_servicos!I:I,-(dados_servicos!$B:$B=$B22),-(dados_servicos!$C:$C&lt;=$C22)))</f>
        <v>342.8</v>
      </c>
      <c r="J22" s="75">
        <f>ABS(SUMPRODUCT(dados_servicos!J:J,-(dados_servicos!$B:$B=$B22),-(dados_servicos!$C:$C&lt;=$C22)))</f>
        <v>598.30000000000007</v>
      </c>
      <c r="K22" s="75">
        <f>ABS(SUMPRODUCT(dados_servicos!K:K,-(dados_servicos!$B:$B=$B22),-(dados_servicos!$C:$C&lt;=$C22)))</f>
        <v>669.6</v>
      </c>
    </row>
    <row r="23" spans="1:11" x14ac:dyDescent="0.2">
      <c r="A23" s="6" t="str">
        <f>dados_servicos!A23</f>
        <v>20188</v>
      </c>
      <c r="B23" s="6">
        <f>dados_servicos!B23</f>
        <v>2018</v>
      </c>
      <c r="C23" s="6">
        <f>dados_servicos!C23</f>
        <v>8</v>
      </c>
      <c r="D23" s="27">
        <f>dados_servicos!D23</f>
        <v>43313</v>
      </c>
      <c r="E23" s="75">
        <f>ABS(SUMPRODUCT(dados_servicos!E:E,-(dados_servicos!$B:$B=$B23),-(dados_servicos!$C:$C&lt;=$C23)))</f>
        <v>660.19999999999993</v>
      </c>
      <c r="F23" s="75">
        <f>ABS(SUMPRODUCT(dados_servicos!F:F,-(dados_servicos!$B:$B=$B23),-(dados_servicos!$C:$C&lt;=$C23)))</f>
        <v>651.50000000000011</v>
      </c>
      <c r="G23" s="75">
        <f>ABS(SUMPRODUCT(dados_servicos!G:G,-(dados_servicos!$B:$B=$B23),-(dados_servicos!$C:$C&lt;=$C23)))</f>
        <v>596.9</v>
      </c>
      <c r="H23" s="75">
        <f>ABS(SUMPRODUCT(dados_servicos!H:H,-(dados_servicos!$B:$B=$B23),-(dados_servicos!$C:$C&lt;=$C23)))</f>
        <v>775.19999999999993</v>
      </c>
      <c r="I23" s="75">
        <f>ABS(SUMPRODUCT(dados_servicos!I:I,-(dados_servicos!$B:$B=$B23),-(dados_servicos!$C:$C&lt;=$C23)))</f>
        <v>392.7</v>
      </c>
      <c r="J23" s="75">
        <f>ABS(SUMPRODUCT(dados_servicos!J:J,-(dados_servicos!$B:$B=$B23),-(dados_servicos!$C:$C&lt;=$C23)))</f>
        <v>693.50000000000011</v>
      </c>
      <c r="K23" s="75">
        <f>ABS(SUMPRODUCT(dados_servicos!K:K,-(dados_servicos!$B:$B=$B23),-(dados_servicos!$C:$C&lt;=$C23)))</f>
        <v>769</v>
      </c>
    </row>
    <row r="24" spans="1:11" x14ac:dyDescent="0.2">
      <c r="A24" s="6" t="str">
        <f>dados_servicos!A24</f>
        <v>20189</v>
      </c>
      <c r="B24" s="6">
        <f>dados_servicos!B24</f>
        <v>2018</v>
      </c>
      <c r="C24" s="6">
        <f>dados_servicos!C24</f>
        <v>9</v>
      </c>
      <c r="D24" s="27">
        <f>dados_servicos!D24</f>
        <v>43344</v>
      </c>
      <c r="E24" s="75">
        <f>ABS(SUMPRODUCT(dados_servicos!E:E,-(dados_servicos!$B:$B=$B24),-(dados_servicos!$C:$C&lt;=$C24)))</f>
        <v>739.09999999999991</v>
      </c>
      <c r="F24" s="75">
        <f>ABS(SUMPRODUCT(dados_servicos!F:F,-(dados_servicos!$B:$B=$B24),-(dados_servicos!$C:$C&lt;=$C24)))</f>
        <v>730.40000000000009</v>
      </c>
      <c r="G24" s="75">
        <f>ABS(SUMPRODUCT(dados_servicos!G:G,-(dados_servicos!$B:$B=$B24),-(dados_servicos!$C:$C&lt;=$C24)))</f>
        <v>669.4</v>
      </c>
      <c r="H24" s="75">
        <f>ABS(SUMPRODUCT(dados_servicos!H:H,-(dados_servicos!$B:$B=$B24),-(dados_servicos!$C:$C&lt;=$C24)))</f>
        <v>864.69999999999993</v>
      </c>
      <c r="I24" s="75">
        <f>ABS(SUMPRODUCT(dados_servicos!I:I,-(dados_servicos!$B:$B=$B24),-(dados_servicos!$C:$C&lt;=$C24)))</f>
        <v>445.9</v>
      </c>
      <c r="J24" s="75">
        <f>ABS(SUMPRODUCT(dados_servicos!J:J,-(dados_servicos!$B:$B=$B24),-(dados_servicos!$C:$C&lt;=$C24)))</f>
        <v>779.80000000000007</v>
      </c>
      <c r="K24" s="75">
        <f>ABS(SUMPRODUCT(dados_servicos!K:K,-(dados_servicos!$B:$B=$B24),-(dados_servicos!$C:$C&lt;=$C24)))</f>
        <v>855.4</v>
      </c>
    </row>
    <row r="25" spans="1:11" x14ac:dyDescent="0.2">
      <c r="A25" s="6" t="str">
        <f>dados_servicos!A25</f>
        <v>201810</v>
      </c>
      <c r="B25" s="6">
        <f>dados_servicos!B25</f>
        <v>2018</v>
      </c>
      <c r="C25" s="6">
        <f>dados_servicos!C25</f>
        <v>10</v>
      </c>
      <c r="D25" s="27">
        <f>dados_servicos!D25</f>
        <v>43374</v>
      </c>
      <c r="E25" s="75">
        <f>ABS(SUMPRODUCT(dados_servicos!E:E,-(dados_servicos!$B:$B=$B25),-(dados_servicos!$C:$C&lt;=$C25)))</f>
        <v>818.09999999999991</v>
      </c>
      <c r="F25" s="75">
        <f>ABS(SUMPRODUCT(dados_servicos!F:F,-(dados_servicos!$B:$B=$B25),-(dados_servicos!$C:$C&lt;=$C25)))</f>
        <v>809.80000000000007</v>
      </c>
      <c r="G25" s="75">
        <f>ABS(SUMPRODUCT(dados_servicos!G:G,-(dados_servicos!$B:$B=$B25),-(dados_servicos!$C:$C&lt;=$C25)))</f>
        <v>745.5</v>
      </c>
      <c r="H25" s="75">
        <f>ABS(SUMPRODUCT(dados_servicos!H:H,-(dados_servicos!$B:$B=$B25),-(dados_servicos!$C:$C&lt;=$C25)))</f>
        <v>949.09999999999991</v>
      </c>
      <c r="I25" s="75">
        <f>ABS(SUMPRODUCT(dados_servicos!I:I,-(dados_servicos!$B:$B=$B25),-(dados_servicos!$C:$C&lt;=$C25)))</f>
        <v>496.4</v>
      </c>
      <c r="J25" s="75">
        <f>ABS(SUMPRODUCT(dados_servicos!J:J,-(dados_servicos!$B:$B=$B25),-(dados_servicos!$C:$C&lt;=$C25)))</f>
        <v>870.2</v>
      </c>
      <c r="K25" s="75">
        <f>ABS(SUMPRODUCT(dados_servicos!K:K,-(dados_servicos!$B:$B=$B25),-(dados_servicos!$C:$C&lt;=$C25)))</f>
        <v>957.1</v>
      </c>
    </row>
    <row r="26" spans="1:11" x14ac:dyDescent="0.2">
      <c r="A26" s="6" t="str">
        <f>dados_servicos!A26</f>
        <v>201811</v>
      </c>
      <c r="B26" s="6">
        <f>dados_servicos!B26</f>
        <v>2018</v>
      </c>
      <c r="C26" s="6">
        <f>dados_servicos!C26</f>
        <v>11</v>
      </c>
      <c r="D26" s="27">
        <f>dados_servicos!D26</f>
        <v>43405</v>
      </c>
      <c r="E26" s="75">
        <f>ABS(SUMPRODUCT(dados_servicos!E:E,-(dados_servicos!$B:$B=$B26),-(dados_servicos!$C:$C&lt;=$C26)))</f>
        <v>894.69999999999993</v>
      </c>
      <c r="F26" s="75">
        <f>ABS(SUMPRODUCT(dados_servicos!F:F,-(dados_servicos!$B:$B=$B26),-(dados_servicos!$C:$C&lt;=$C26)))</f>
        <v>886.80000000000007</v>
      </c>
      <c r="G26" s="75">
        <f>ABS(SUMPRODUCT(dados_servicos!G:G,-(dados_servicos!$B:$B=$B26),-(dados_servicos!$C:$C&lt;=$C26)))</f>
        <v>822.3</v>
      </c>
      <c r="H26" s="75">
        <f>ABS(SUMPRODUCT(dados_servicos!H:H,-(dados_servicos!$B:$B=$B26),-(dados_servicos!$C:$C&lt;=$C26)))</f>
        <v>1031.6999999999998</v>
      </c>
      <c r="I26" s="75">
        <f>ABS(SUMPRODUCT(dados_servicos!I:I,-(dados_servicos!$B:$B=$B26),-(dados_servicos!$C:$C&lt;=$C26)))</f>
        <v>544.5</v>
      </c>
      <c r="J26" s="75">
        <f>ABS(SUMPRODUCT(dados_servicos!J:J,-(dados_servicos!$B:$B=$B26),-(dados_servicos!$C:$C&lt;=$C26)))</f>
        <v>957.6</v>
      </c>
      <c r="K26" s="75">
        <f>ABS(SUMPRODUCT(dados_servicos!K:K,-(dados_servicos!$B:$B=$B26),-(dados_servicos!$C:$C&lt;=$C26)))</f>
        <v>1051.7</v>
      </c>
    </row>
    <row r="27" spans="1:11" x14ac:dyDescent="0.2">
      <c r="A27" s="6" t="str">
        <f>dados_servicos!A27</f>
        <v>201812</v>
      </c>
      <c r="B27" s="6">
        <f>dados_servicos!B27</f>
        <v>2018</v>
      </c>
      <c r="C27" s="6">
        <f>dados_servicos!C27</f>
        <v>12</v>
      </c>
      <c r="D27" s="27">
        <f>dados_servicos!D27</f>
        <v>43435</v>
      </c>
      <c r="E27" s="75">
        <f>ABS(SUMPRODUCT(dados_servicos!E:E,-(dados_servicos!$B:$B=$B27),-(dados_servicos!$C:$C&lt;=$C27)))</f>
        <v>974.19999999999993</v>
      </c>
      <c r="F27" s="75">
        <f>ABS(SUMPRODUCT(dados_servicos!F:F,-(dados_servicos!$B:$B=$B27),-(dados_servicos!$C:$C&lt;=$C27)))</f>
        <v>973.7</v>
      </c>
      <c r="G27" s="75">
        <f>ABS(SUMPRODUCT(dados_servicos!G:G,-(dados_servicos!$B:$B=$B27),-(dados_servicos!$C:$C&lt;=$C27)))</f>
        <v>913.19999999999993</v>
      </c>
      <c r="H27" s="75">
        <f>ABS(SUMPRODUCT(dados_servicos!H:H,-(dados_servicos!$B:$B=$B27),-(dados_servicos!$C:$C&lt;=$C27)))</f>
        <v>1123.5999999999999</v>
      </c>
      <c r="I27" s="75">
        <f>ABS(SUMPRODUCT(dados_servicos!I:I,-(dados_servicos!$B:$B=$B27),-(dados_servicos!$C:$C&lt;=$C27)))</f>
        <v>602.79999999999995</v>
      </c>
      <c r="J27" s="75">
        <f>ABS(SUMPRODUCT(dados_servicos!J:J,-(dados_servicos!$B:$B=$B27),-(dados_servicos!$C:$C&lt;=$C27)))</f>
        <v>1051.0999999999999</v>
      </c>
      <c r="K27" s="75">
        <f>ABS(SUMPRODUCT(dados_servicos!K:K,-(dados_servicos!$B:$B=$B27),-(dados_servicos!$C:$C&lt;=$C27)))</f>
        <v>1166.8</v>
      </c>
    </row>
    <row r="28" spans="1:11" x14ac:dyDescent="0.2">
      <c r="A28" s="6" t="str">
        <f>dados_servicos!A28</f>
        <v>20191</v>
      </c>
      <c r="B28" s="6">
        <f>dados_servicos!B28</f>
        <v>2019</v>
      </c>
      <c r="C28" s="6">
        <f>dados_servicos!C28</f>
        <v>1</v>
      </c>
      <c r="D28" s="27">
        <f>dados_servicos!D28</f>
        <v>43466</v>
      </c>
      <c r="E28" s="75">
        <f>ABS(SUMPRODUCT(dados_servicos!E:E,-(dados_servicos!$B:$B=$B28),-(dados_servicos!$C:$C&lt;=$C28)))</f>
        <v>80.900000000000006</v>
      </c>
      <c r="F28" s="75">
        <f>ABS(SUMPRODUCT(dados_servicos!F:F,-(dados_servicos!$B:$B=$B28),-(dados_servicos!$C:$C&lt;=$C28)))</f>
        <v>77.8</v>
      </c>
      <c r="G28" s="75">
        <f>ABS(SUMPRODUCT(dados_servicos!G:G,-(dados_servicos!$B:$B=$B28),-(dados_servicos!$C:$C&lt;=$C28)))</f>
        <v>87.4</v>
      </c>
      <c r="H28" s="75">
        <f>ABS(SUMPRODUCT(dados_servicos!H:H,-(dados_servicos!$B:$B=$B28),-(dados_servicos!$C:$C&lt;=$C28)))</f>
        <v>81.7</v>
      </c>
      <c r="I28" s="75">
        <f>ABS(SUMPRODUCT(dados_servicos!I:I,-(dados_servicos!$B:$B=$B28),-(dados_servicos!$C:$C&lt;=$C28)))</f>
        <v>49.3</v>
      </c>
      <c r="J28" s="75">
        <f>ABS(SUMPRODUCT(dados_servicos!J:J,-(dados_servicos!$B:$B=$B28),-(dados_servicos!$C:$C&lt;=$C28)))</f>
        <v>85.8</v>
      </c>
      <c r="K28" s="75">
        <f>ABS(SUMPRODUCT(dados_servicos!K:K,-(dados_servicos!$B:$B=$B28),-(dados_servicos!$C:$C&lt;=$C28)))</f>
        <v>98.3</v>
      </c>
    </row>
    <row r="29" spans="1:11" x14ac:dyDescent="0.2">
      <c r="A29" s="6" t="str">
        <f>dados_servicos!A29</f>
        <v>20192</v>
      </c>
      <c r="B29" s="6">
        <f>dados_servicos!B29</f>
        <v>2019</v>
      </c>
      <c r="C29" s="6">
        <f>dados_servicos!C29</f>
        <v>2</v>
      </c>
      <c r="D29" s="27">
        <f>dados_servicos!D29</f>
        <v>43497</v>
      </c>
      <c r="E29" s="75">
        <f>ABS(SUMPRODUCT(dados_servicos!E:E,-(dados_servicos!$B:$B=$B29),-(dados_servicos!$C:$C&lt;=$C29)))</f>
        <v>159.5</v>
      </c>
      <c r="F29" s="75">
        <f>ABS(SUMPRODUCT(dados_servicos!F:F,-(dados_servicos!$B:$B=$B29),-(dados_servicos!$C:$C&lt;=$C29)))</f>
        <v>152.80000000000001</v>
      </c>
      <c r="G29" s="75">
        <f>ABS(SUMPRODUCT(dados_servicos!G:G,-(dados_servicos!$B:$B=$B29),-(dados_servicos!$C:$C&lt;=$C29)))</f>
        <v>159.5</v>
      </c>
      <c r="H29" s="75">
        <f>ABS(SUMPRODUCT(dados_servicos!H:H,-(dados_servicos!$B:$B=$B29),-(dados_servicos!$C:$C&lt;=$C29)))</f>
        <v>164</v>
      </c>
      <c r="I29" s="75">
        <f>ABS(SUMPRODUCT(dados_servicos!I:I,-(dados_servicos!$B:$B=$B29),-(dados_servicos!$C:$C&lt;=$C29)))</f>
        <v>98.6</v>
      </c>
      <c r="J29" s="75">
        <f>ABS(SUMPRODUCT(dados_servicos!J:J,-(dados_servicos!$B:$B=$B29),-(dados_servicos!$C:$C&lt;=$C29)))</f>
        <v>167.89999999999998</v>
      </c>
      <c r="K29" s="75">
        <f>ABS(SUMPRODUCT(dados_servicos!K:K,-(dados_servicos!$B:$B=$B29),-(dados_servicos!$C:$C&lt;=$C29)))</f>
        <v>190.7</v>
      </c>
    </row>
    <row r="30" spans="1:11" x14ac:dyDescent="0.2">
      <c r="A30" s="6" t="str">
        <f>dados_servicos!A30</f>
        <v>20193</v>
      </c>
      <c r="B30" s="6">
        <f>dados_servicos!B30</f>
        <v>2019</v>
      </c>
      <c r="C30" s="6">
        <f>dados_servicos!C30</f>
        <v>3</v>
      </c>
      <c r="D30" s="27">
        <f>dados_servicos!D30</f>
        <v>43525</v>
      </c>
      <c r="E30" s="75">
        <f>ABS(SUMPRODUCT(dados_servicos!E:E,-(dados_servicos!$B:$B=$B30),-(dados_servicos!$C:$C&lt;=$C30)))</f>
        <v>238.7</v>
      </c>
      <c r="F30" s="75">
        <f>ABS(SUMPRODUCT(dados_servicos!F:F,-(dados_servicos!$B:$B=$B30),-(dados_servicos!$C:$C&lt;=$C30)))</f>
        <v>229.4</v>
      </c>
      <c r="G30" s="75">
        <f>ABS(SUMPRODUCT(dados_servicos!G:G,-(dados_servicos!$B:$B=$B30),-(dados_servicos!$C:$C&lt;=$C30)))</f>
        <v>247.8</v>
      </c>
      <c r="H30" s="75">
        <f>ABS(SUMPRODUCT(dados_servicos!H:H,-(dados_servicos!$B:$B=$B30),-(dados_servicos!$C:$C&lt;=$C30)))</f>
        <v>248</v>
      </c>
      <c r="I30" s="75">
        <f>ABS(SUMPRODUCT(dados_servicos!I:I,-(dados_servicos!$B:$B=$B30),-(dados_servicos!$C:$C&lt;=$C30)))</f>
        <v>144.69999999999999</v>
      </c>
      <c r="J30" s="75">
        <f>ABS(SUMPRODUCT(dados_servicos!J:J,-(dados_servicos!$B:$B=$B30),-(dados_servicos!$C:$C&lt;=$C30)))</f>
        <v>249.89999999999998</v>
      </c>
      <c r="K30" s="75">
        <f>ABS(SUMPRODUCT(dados_servicos!K:K,-(dados_servicos!$B:$B=$B30),-(dados_servicos!$C:$C&lt;=$C30)))</f>
        <v>285.60000000000002</v>
      </c>
    </row>
    <row r="31" spans="1:11" x14ac:dyDescent="0.2">
      <c r="A31" s="6" t="str">
        <f>dados_servicos!A31</f>
        <v>20194</v>
      </c>
      <c r="B31" s="6">
        <f>dados_servicos!B31</f>
        <v>2019</v>
      </c>
      <c r="C31" s="6">
        <f>dados_servicos!C31</f>
        <v>4</v>
      </c>
      <c r="D31" s="27">
        <f>dados_servicos!D31</f>
        <v>43556</v>
      </c>
      <c r="E31" s="75">
        <f>ABS(SUMPRODUCT(dados_servicos!E:E,-(dados_servicos!$B:$B=$B31),-(dados_servicos!$C:$C&lt;=$C31)))</f>
        <v>318.2</v>
      </c>
      <c r="F31" s="75">
        <f>ABS(SUMPRODUCT(dados_servicos!F:F,-(dados_servicos!$B:$B=$B31),-(dados_servicos!$C:$C&lt;=$C31)))</f>
        <v>307.3</v>
      </c>
      <c r="G31" s="75">
        <f>ABS(SUMPRODUCT(dados_servicos!G:G,-(dados_servicos!$B:$B=$B31),-(dados_servicos!$C:$C&lt;=$C31)))</f>
        <v>324.5</v>
      </c>
      <c r="H31" s="75">
        <f>ABS(SUMPRODUCT(dados_servicos!H:H,-(dados_servicos!$B:$B=$B31),-(dados_servicos!$C:$C&lt;=$C31)))</f>
        <v>335.4</v>
      </c>
      <c r="I31" s="75">
        <f>ABS(SUMPRODUCT(dados_servicos!I:I,-(dados_servicos!$B:$B=$B31),-(dados_servicos!$C:$C&lt;=$C31)))</f>
        <v>194.2</v>
      </c>
      <c r="J31" s="75">
        <f>ABS(SUMPRODUCT(dados_servicos!J:J,-(dados_servicos!$B:$B=$B31),-(dados_servicos!$C:$C&lt;=$C31)))</f>
        <v>333.79999999999995</v>
      </c>
      <c r="K31" s="75">
        <f>ABS(SUMPRODUCT(dados_servicos!K:K,-(dados_servicos!$B:$B=$B31),-(dados_servicos!$C:$C&lt;=$C31)))</f>
        <v>381.3</v>
      </c>
    </row>
    <row r="32" spans="1:11" x14ac:dyDescent="0.2">
      <c r="A32" s="6" t="str">
        <f>dados_servicos!A32</f>
        <v>20195</v>
      </c>
      <c r="B32" s="6">
        <f>dados_servicos!B32</f>
        <v>2019</v>
      </c>
      <c r="C32" s="6">
        <f>dados_servicos!C32</f>
        <v>5</v>
      </c>
      <c r="D32" s="27">
        <f>dados_servicos!D32</f>
        <v>43586</v>
      </c>
      <c r="E32" s="75">
        <f>ABS(SUMPRODUCT(dados_servicos!E:E,-(dados_servicos!$B:$B=$B32),-(dados_servicos!$C:$C&lt;=$C32)))</f>
        <v>398.5</v>
      </c>
      <c r="F32" s="75">
        <f>ABS(SUMPRODUCT(dados_servicos!F:F,-(dados_servicos!$B:$B=$B32),-(dados_servicos!$C:$C&lt;=$C32)))</f>
        <v>387.6</v>
      </c>
      <c r="G32" s="75">
        <f>ABS(SUMPRODUCT(dados_servicos!G:G,-(dados_servicos!$B:$B=$B32),-(dados_servicos!$C:$C&lt;=$C32)))</f>
        <v>404.2</v>
      </c>
      <c r="H32" s="75">
        <f>ABS(SUMPRODUCT(dados_servicos!H:H,-(dados_servicos!$B:$B=$B32),-(dados_servicos!$C:$C&lt;=$C32)))</f>
        <v>422.59999999999997</v>
      </c>
      <c r="I32" s="75">
        <f>ABS(SUMPRODUCT(dados_servicos!I:I,-(dados_servicos!$B:$B=$B32),-(dados_servicos!$C:$C&lt;=$C32)))</f>
        <v>245.7</v>
      </c>
      <c r="J32" s="75">
        <f>ABS(SUMPRODUCT(dados_servicos!J:J,-(dados_servicos!$B:$B=$B32),-(dados_servicos!$C:$C&lt;=$C32)))</f>
        <v>421.49999999999994</v>
      </c>
      <c r="K32" s="75">
        <f>ABS(SUMPRODUCT(dados_servicos!K:K,-(dados_servicos!$B:$B=$B32),-(dados_servicos!$C:$C&lt;=$C32)))</f>
        <v>484.70000000000005</v>
      </c>
    </row>
    <row r="33" spans="1:11" x14ac:dyDescent="0.2">
      <c r="A33" s="6" t="str">
        <f>dados_servicos!A33</f>
        <v>20196</v>
      </c>
      <c r="B33" s="6">
        <f>dados_servicos!B33</f>
        <v>2019</v>
      </c>
      <c r="C33" s="6">
        <f>dados_servicos!C33</f>
        <v>6</v>
      </c>
      <c r="D33" s="27">
        <f>dados_servicos!D33</f>
        <v>43617</v>
      </c>
      <c r="E33" s="75">
        <f>ABS(SUMPRODUCT(dados_servicos!E:E,-(dados_servicos!$B:$B=$B33),-(dados_servicos!$C:$C&lt;=$C33)))</f>
        <v>476</v>
      </c>
      <c r="F33" s="75">
        <f>ABS(SUMPRODUCT(dados_servicos!F:F,-(dados_servicos!$B:$B=$B33),-(dados_servicos!$C:$C&lt;=$C33)))</f>
        <v>465.6</v>
      </c>
      <c r="G33" s="75">
        <f>ABS(SUMPRODUCT(dados_servicos!G:G,-(dados_servicos!$B:$B=$B33),-(dados_servicos!$C:$C&lt;=$C33)))</f>
        <v>479.29999999999995</v>
      </c>
      <c r="H33" s="75">
        <f>ABS(SUMPRODUCT(dados_servicos!H:H,-(dados_servicos!$B:$B=$B33),-(dados_servicos!$C:$C&lt;=$C33)))</f>
        <v>510.5</v>
      </c>
      <c r="I33" s="75">
        <f>ABS(SUMPRODUCT(dados_servicos!I:I,-(dados_servicos!$B:$B=$B33),-(dados_servicos!$C:$C&lt;=$C33)))</f>
        <v>294.59999999999997</v>
      </c>
      <c r="J33" s="75">
        <f>ABS(SUMPRODUCT(dados_servicos!J:J,-(dados_servicos!$B:$B=$B33),-(dados_servicos!$C:$C&lt;=$C33)))</f>
        <v>503.99999999999994</v>
      </c>
      <c r="K33" s="75">
        <f>ABS(SUMPRODUCT(dados_servicos!K:K,-(dados_servicos!$B:$B=$B33),-(dados_servicos!$C:$C&lt;=$C33)))</f>
        <v>589.40000000000009</v>
      </c>
    </row>
    <row r="34" spans="1:11" x14ac:dyDescent="0.2">
      <c r="A34" s="6" t="str">
        <f>dados_servicos!A34</f>
        <v>20197</v>
      </c>
      <c r="B34" s="6">
        <f>dados_servicos!B34</f>
        <v>2019</v>
      </c>
      <c r="C34" s="6">
        <f>dados_servicos!C34</f>
        <v>7</v>
      </c>
      <c r="D34" s="27">
        <f>dados_servicos!D34</f>
        <v>43647</v>
      </c>
      <c r="E34" s="75">
        <f>ABS(SUMPRODUCT(dados_servicos!E:E,-(dados_servicos!$B:$B=$B34),-(dados_servicos!$C:$C&lt;=$C34)))</f>
        <v>556.1</v>
      </c>
      <c r="F34" s="75">
        <f>ABS(SUMPRODUCT(dados_servicos!F:F,-(dados_servicos!$B:$B=$B34),-(dados_servicos!$C:$C&lt;=$C34)))</f>
        <v>545.5</v>
      </c>
      <c r="G34" s="75">
        <f>ABS(SUMPRODUCT(dados_servicos!G:G,-(dados_servicos!$B:$B=$B34),-(dados_servicos!$C:$C&lt;=$C34)))</f>
        <v>560.09999999999991</v>
      </c>
      <c r="H34" s="75">
        <f>ABS(SUMPRODUCT(dados_servicos!H:H,-(dados_servicos!$B:$B=$B34),-(dados_servicos!$C:$C&lt;=$C34)))</f>
        <v>599.5</v>
      </c>
      <c r="I34" s="75">
        <f>ABS(SUMPRODUCT(dados_servicos!I:I,-(dados_servicos!$B:$B=$B34),-(dados_servicos!$C:$C&lt;=$C34)))</f>
        <v>342.9</v>
      </c>
      <c r="J34" s="75">
        <f>ABS(SUMPRODUCT(dados_servicos!J:J,-(dados_servicos!$B:$B=$B34),-(dados_servicos!$C:$C&lt;=$C34)))</f>
        <v>590.09999999999991</v>
      </c>
      <c r="K34" s="75">
        <f>ABS(SUMPRODUCT(dados_servicos!K:K,-(dados_servicos!$B:$B=$B34),-(dados_servicos!$C:$C&lt;=$C34)))</f>
        <v>694.10000000000014</v>
      </c>
    </row>
    <row r="35" spans="1:11" x14ac:dyDescent="0.2">
      <c r="A35" s="6" t="str">
        <f>dados_servicos!A35</f>
        <v>20198</v>
      </c>
      <c r="B35" s="6">
        <f>dados_servicos!B35</f>
        <v>2019</v>
      </c>
      <c r="C35" s="6">
        <f>dados_servicos!C35</f>
        <v>8</v>
      </c>
      <c r="D35" s="27">
        <f>dados_servicos!D35</f>
        <v>43678</v>
      </c>
      <c r="E35" s="75">
        <f>ABS(SUMPRODUCT(dados_servicos!E:E,-(dados_servicos!$B:$B=$B35),-(dados_servicos!$C:$C&lt;=$C35)))</f>
        <v>635.9</v>
      </c>
      <c r="F35" s="75">
        <f>ABS(SUMPRODUCT(dados_servicos!F:F,-(dados_servicos!$B:$B=$B35),-(dados_servicos!$C:$C&lt;=$C35)))</f>
        <v>626.1</v>
      </c>
      <c r="G35" s="75">
        <f>ABS(SUMPRODUCT(dados_servicos!G:G,-(dados_servicos!$B:$B=$B35),-(dados_servicos!$C:$C&lt;=$C35)))</f>
        <v>640.39999999999986</v>
      </c>
      <c r="H35" s="75">
        <f>ABS(SUMPRODUCT(dados_servicos!H:H,-(dados_servicos!$B:$B=$B35),-(dados_servicos!$C:$C&lt;=$C35)))</f>
        <v>689.7</v>
      </c>
      <c r="I35" s="75">
        <f>ABS(SUMPRODUCT(dados_servicos!I:I,-(dados_servicos!$B:$B=$B35),-(dados_servicos!$C:$C&lt;=$C35)))</f>
        <v>391.9</v>
      </c>
      <c r="J35" s="75">
        <f>ABS(SUMPRODUCT(dados_servicos!J:J,-(dados_servicos!$B:$B=$B35),-(dados_servicos!$C:$C&lt;=$C35)))</f>
        <v>677.49999999999989</v>
      </c>
      <c r="K35" s="75">
        <f>ABS(SUMPRODUCT(dados_servicos!K:K,-(dados_servicos!$B:$B=$B35),-(dados_servicos!$C:$C&lt;=$C35)))</f>
        <v>797.70000000000016</v>
      </c>
    </row>
    <row r="36" spans="1:11" x14ac:dyDescent="0.2">
      <c r="A36" s="6" t="str">
        <f>dados_servicos!A36</f>
        <v>20199</v>
      </c>
      <c r="B36" s="6">
        <f>dados_servicos!B36</f>
        <v>2019</v>
      </c>
      <c r="C36" s="6">
        <f>dados_servicos!C36</f>
        <v>9</v>
      </c>
      <c r="D36" s="27">
        <f>dados_servicos!D36</f>
        <v>43709</v>
      </c>
      <c r="E36" s="75">
        <f>ABS(SUMPRODUCT(dados_servicos!E:E,-(dados_servicos!$B:$B=$B36),-(dados_servicos!$C:$C&lt;=$C36)))</f>
        <v>716.9</v>
      </c>
      <c r="F36" s="75">
        <f>ABS(SUMPRODUCT(dados_servicos!F:F,-(dados_servicos!$B:$B=$B36),-(dados_servicos!$C:$C&lt;=$C36)))</f>
        <v>707.80000000000007</v>
      </c>
      <c r="G36" s="75">
        <f>ABS(SUMPRODUCT(dados_servicos!G:G,-(dados_servicos!$B:$B=$B36),-(dados_servicos!$C:$C&lt;=$C36)))</f>
        <v>719.49999999999989</v>
      </c>
      <c r="H36" s="75">
        <f>ABS(SUMPRODUCT(dados_servicos!H:H,-(dados_servicos!$B:$B=$B36),-(dados_servicos!$C:$C&lt;=$C36)))</f>
        <v>784.5</v>
      </c>
      <c r="I36" s="75">
        <f>ABS(SUMPRODUCT(dados_servicos!I:I,-(dados_servicos!$B:$B=$B36),-(dados_servicos!$C:$C&lt;=$C36)))</f>
        <v>444.9</v>
      </c>
      <c r="J36" s="75">
        <f>ABS(SUMPRODUCT(dados_servicos!J:J,-(dados_servicos!$B:$B=$B36),-(dados_servicos!$C:$C&lt;=$C36)))</f>
        <v>760.39999999999986</v>
      </c>
      <c r="K36" s="75">
        <f>ABS(SUMPRODUCT(dados_servicos!K:K,-(dados_servicos!$B:$B=$B36),-(dados_servicos!$C:$C&lt;=$C36)))</f>
        <v>904.9000000000002</v>
      </c>
    </row>
    <row r="37" spans="1:11" x14ac:dyDescent="0.2">
      <c r="A37" s="6" t="str">
        <f>dados_servicos!A37</f>
        <v>201910</v>
      </c>
      <c r="B37" s="6">
        <f>dados_servicos!B37</f>
        <v>2019</v>
      </c>
      <c r="C37" s="6">
        <f>dados_servicos!C37</f>
        <v>10</v>
      </c>
      <c r="D37" s="27">
        <f>dados_servicos!D37</f>
        <v>43739</v>
      </c>
      <c r="E37" s="75">
        <f>ABS(SUMPRODUCT(dados_servicos!E:E,-(dados_servicos!$B:$B=$B37),-(dados_servicos!$C:$C&lt;=$C37)))</f>
        <v>799.8</v>
      </c>
      <c r="F37" s="75">
        <f>ABS(SUMPRODUCT(dados_servicos!F:F,-(dados_servicos!$B:$B=$B37),-(dados_servicos!$C:$C&lt;=$C37)))</f>
        <v>791.80000000000007</v>
      </c>
      <c r="G37" s="75">
        <f>ABS(SUMPRODUCT(dados_servicos!G:G,-(dados_servicos!$B:$B=$B37),-(dados_servicos!$C:$C&lt;=$C37)))</f>
        <v>803.59999999999991</v>
      </c>
      <c r="H37" s="75">
        <f>ABS(SUMPRODUCT(dados_servicos!H:H,-(dados_servicos!$B:$B=$B37),-(dados_servicos!$C:$C&lt;=$C37)))</f>
        <v>880.9</v>
      </c>
      <c r="I37" s="75">
        <f>ABS(SUMPRODUCT(dados_servicos!I:I,-(dados_servicos!$B:$B=$B37),-(dados_servicos!$C:$C&lt;=$C37)))</f>
        <v>499.59999999999997</v>
      </c>
      <c r="J37" s="75">
        <f>ABS(SUMPRODUCT(dados_servicos!J:J,-(dados_servicos!$B:$B=$B37),-(dados_servicos!$C:$C&lt;=$C37)))</f>
        <v>846.99999999999989</v>
      </c>
      <c r="K37" s="75">
        <f>ABS(SUMPRODUCT(dados_servicos!K:K,-(dados_servicos!$B:$B=$B37),-(dados_servicos!$C:$C&lt;=$C37)))</f>
        <v>1008.8000000000002</v>
      </c>
    </row>
    <row r="38" spans="1:11" x14ac:dyDescent="0.2">
      <c r="A38" s="6" t="str">
        <f>dados_servicos!A38</f>
        <v>201911</v>
      </c>
      <c r="B38" s="6">
        <f>dados_servicos!B38</f>
        <v>2019</v>
      </c>
      <c r="C38" s="6">
        <f>dados_servicos!C38</f>
        <v>11</v>
      </c>
      <c r="D38" s="27">
        <f>dados_servicos!D38</f>
        <v>43770</v>
      </c>
      <c r="E38" s="75">
        <f>ABS(SUMPRODUCT(dados_servicos!E:E,-(dados_servicos!$B:$B=$B38),-(dados_servicos!$C:$C&lt;=$C38)))</f>
        <v>883.3</v>
      </c>
      <c r="F38" s="75">
        <f>ABS(SUMPRODUCT(dados_servicos!F:F,-(dados_servicos!$B:$B=$B38),-(dados_servicos!$C:$C&lt;=$C38)))</f>
        <v>876.7</v>
      </c>
      <c r="G38" s="75">
        <f>ABS(SUMPRODUCT(dados_servicos!G:G,-(dados_servicos!$B:$B=$B38),-(dados_servicos!$C:$C&lt;=$C38)))</f>
        <v>885.39999999999986</v>
      </c>
      <c r="H38" s="75">
        <f>ABS(SUMPRODUCT(dados_servicos!H:H,-(dados_servicos!$B:$B=$B38),-(dados_servicos!$C:$C&lt;=$C38)))</f>
        <v>980.19999999999993</v>
      </c>
      <c r="I38" s="75">
        <f>ABS(SUMPRODUCT(dados_servicos!I:I,-(dados_servicos!$B:$B=$B38),-(dados_servicos!$C:$C&lt;=$C38)))</f>
        <v>558.4</v>
      </c>
      <c r="J38" s="75">
        <f>ABS(SUMPRODUCT(dados_servicos!J:J,-(dados_servicos!$B:$B=$B38),-(dados_servicos!$C:$C&lt;=$C38)))</f>
        <v>931.29999999999984</v>
      </c>
      <c r="K38" s="75">
        <f>ABS(SUMPRODUCT(dados_servicos!K:K,-(dados_servicos!$B:$B=$B38),-(dados_servicos!$C:$C&lt;=$C38)))</f>
        <v>1113.4000000000001</v>
      </c>
    </row>
    <row r="39" spans="1:11" x14ac:dyDescent="0.2">
      <c r="A39" s="6" t="str">
        <f>dados_servicos!A39</f>
        <v>201912</v>
      </c>
      <c r="B39" s="6">
        <f>dados_servicos!B39</f>
        <v>2019</v>
      </c>
      <c r="C39" s="6">
        <f>dados_servicos!C39</f>
        <v>12</v>
      </c>
      <c r="D39" s="27">
        <f>dados_servicos!D39</f>
        <v>43800</v>
      </c>
      <c r="E39" s="75">
        <f>ABS(SUMPRODUCT(dados_servicos!E:E,-(dados_servicos!$B:$B=$B39),-(dados_servicos!$C:$C&lt;=$C39)))</f>
        <v>967.19999999999993</v>
      </c>
      <c r="F39" s="75">
        <f>ABS(SUMPRODUCT(dados_servicos!F:F,-(dados_servicos!$B:$B=$B39),-(dados_servicos!$C:$C&lt;=$C39)))</f>
        <v>969.30000000000007</v>
      </c>
      <c r="G39" s="75">
        <f>ABS(SUMPRODUCT(dados_servicos!G:G,-(dados_servicos!$B:$B=$B39),-(dados_servicos!$C:$C&lt;=$C39)))</f>
        <v>977.89999999999986</v>
      </c>
      <c r="H39" s="75">
        <f>ABS(SUMPRODUCT(dados_servicos!H:H,-(dados_servicos!$B:$B=$B39),-(dados_servicos!$C:$C&lt;=$C39)))</f>
        <v>1077.5999999999999</v>
      </c>
      <c r="I39" s="75">
        <f>ABS(SUMPRODUCT(dados_servicos!I:I,-(dados_servicos!$B:$B=$B39),-(dados_servicos!$C:$C&lt;=$C39)))</f>
        <v>625</v>
      </c>
      <c r="J39" s="75">
        <f>ABS(SUMPRODUCT(dados_servicos!J:J,-(dados_servicos!$B:$B=$B39),-(dados_servicos!$C:$C&lt;=$C39)))</f>
        <v>1026.0999999999999</v>
      </c>
      <c r="K39" s="75">
        <f>ABS(SUMPRODUCT(dados_servicos!K:K,-(dados_servicos!$B:$B=$B39),-(dados_servicos!$C:$C&lt;=$C39)))</f>
        <v>1251.1000000000001</v>
      </c>
    </row>
    <row r="40" spans="1:11" x14ac:dyDescent="0.2">
      <c r="A40" s="6">
        <f>dados_servicos!A40</f>
        <v>0</v>
      </c>
      <c r="B40" s="6">
        <f>dados_servicos!B40</f>
        <v>0</v>
      </c>
      <c r="C40" s="6">
        <f>dados_servicos!C40</f>
        <v>0</v>
      </c>
      <c r="D40" s="27">
        <f>dados_servicos!D40</f>
        <v>0</v>
      </c>
      <c r="E40" s="35"/>
      <c r="F40" s="35"/>
      <c r="G40" s="35"/>
      <c r="H40" s="35"/>
      <c r="I40" s="35"/>
      <c r="J40" s="35"/>
      <c r="K40" s="35"/>
    </row>
    <row r="41" spans="1:11" x14ac:dyDescent="0.2">
      <c r="A41" s="6">
        <f>dados_servicos!A41</f>
        <v>0</v>
      </c>
      <c r="B41" s="6">
        <f>dados_servicos!B41</f>
        <v>0</v>
      </c>
      <c r="C41" s="6">
        <f>dados_servicos!C41</f>
        <v>0</v>
      </c>
      <c r="D41" s="27">
        <f>dados_servicos!D41</f>
        <v>0</v>
      </c>
      <c r="E41" s="35"/>
      <c r="F41" s="35"/>
      <c r="G41" s="35"/>
      <c r="H41" s="35"/>
      <c r="I41" s="35"/>
      <c r="J41" s="35"/>
      <c r="K41" s="35"/>
    </row>
    <row r="42" spans="1:11" x14ac:dyDescent="0.2">
      <c r="A42" s="6">
        <f>dados_servicos!A42</f>
        <v>0</v>
      </c>
      <c r="B42" s="6">
        <f>dados_servicos!B42</f>
        <v>0</v>
      </c>
      <c r="C42" s="6">
        <f>dados_servicos!C42</f>
        <v>0</v>
      </c>
      <c r="D42" s="27">
        <f>dados_servicos!D42</f>
        <v>0</v>
      </c>
      <c r="E42" s="35"/>
      <c r="F42" s="35"/>
      <c r="G42" s="35"/>
      <c r="H42" s="35"/>
      <c r="I42" s="35"/>
      <c r="J42" s="35"/>
      <c r="K42" s="35"/>
    </row>
    <row r="43" spans="1:11" x14ac:dyDescent="0.2">
      <c r="A43" s="6">
        <f>dados_servicos!A43</f>
        <v>0</v>
      </c>
      <c r="B43" s="6">
        <f>dados_servicos!B43</f>
        <v>0</v>
      </c>
      <c r="C43" s="6">
        <f>dados_servicos!C43</f>
        <v>0</v>
      </c>
      <c r="D43" s="27">
        <f>dados_servicos!D43</f>
        <v>0</v>
      </c>
      <c r="E43" s="35"/>
      <c r="F43" s="35"/>
      <c r="G43" s="35"/>
      <c r="H43" s="35"/>
      <c r="I43" s="35"/>
      <c r="J43" s="35"/>
      <c r="K43" s="35"/>
    </row>
    <row r="44" spans="1:11" x14ac:dyDescent="0.2">
      <c r="A44" s="6">
        <f>dados_servicos!A44</f>
        <v>0</v>
      </c>
      <c r="B44" s="6">
        <f>dados_servicos!B44</f>
        <v>0</v>
      </c>
      <c r="C44" s="6">
        <f>dados_servicos!C44</f>
        <v>0</v>
      </c>
      <c r="D44" s="27">
        <f>dados_servicos!D44</f>
        <v>0</v>
      </c>
      <c r="E44" s="35"/>
      <c r="F44" s="35"/>
      <c r="G44" s="35"/>
      <c r="H44" s="35"/>
      <c r="I44" s="35"/>
      <c r="J44" s="35"/>
      <c r="K44" s="35"/>
    </row>
    <row r="45" spans="1:11" x14ac:dyDescent="0.2">
      <c r="A45" s="6">
        <f>dados_servicos!A45</f>
        <v>0</v>
      </c>
      <c r="B45" s="6">
        <f>dados_servicos!B45</f>
        <v>0</v>
      </c>
      <c r="C45" s="6">
        <f>dados_servicos!C45</f>
        <v>0</v>
      </c>
      <c r="D45" s="27">
        <f>dados_servicos!D45</f>
        <v>0</v>
      </c>
      <c r="E45" s="35"/>
      <c r="F45" s="35"/>
      <c r="G45" s="35"/>
      <c r="H45" s="35"/>
      <c r="I45" s="35"/>
      <c r="J45" s="35"/>
      <c r="K45" s="35"/>
    </row>
    <row r="46" spans="1:11" x14ac:dyDescent="0.2">
      <c r="A46" s="6">
        <f>dados_servicos!A46</f>
        <v>0</v>
      </c>
      <c r="B46" s="6">
        <f>dados_servicos!B46</f>
        <v>0</v>
      </c>
      <c r="C46" s="6">
        <f>dados_servicos!C46</f>
        <v>0</v>
      </c>
      <c r="D46" s="27">
        <f>dados_servicos!D46</f>
        <v>0</v>
      </c>
      <c r="E46" s="35"/>
      <c r="F46" s="35"/>
      <c r="G46" s="35"/>
      <c r="H46" s="35"/>
      <c r="I46" s="35"/>
      <c r="J46" s="35"/>
      <c r="K46" s="35"/>
    </row>
    <row r="47" spans="1:11" x14ac:dyDescent="0.2">
      <c r="A47" s="6">
        <f>dados_servicos!A47</f>
        <v>0</v>
      </c>
      <c r="B47" s="6">
        <f>dados_servicos!B47</f>
        <v>0</v>
      </c>
      <c r="C47" s="6">
        <f>dados_servicos!C47</f>
        <v>0</v>
      </c>
      <c r="D47" s="27">
        <f>dados_servicos!D47</f>
        <v>0</v>
      </c>
      <c r="E47" s="35"/>
      <c r="F47" s="35"/>
      <c r="G47" s="35"/>
      <c r="H47" s="35"/>
      <c r="I47" s="35"/>
      <c r="J47" s="35"/>
      <c r="K47" s="35"/>
    </row>
  </sheetData>
  <mergeCells count="1">
    <mergeCell ref="E2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workbookViewId="0">
      <selection activeCell="A2" sqref="A2"/>
    </sheetView>
  </sheetViews>
  <sheetFormatPr defaultRowHeight="15" x14ac:dyDescent="0.25"/>
  <cols>
    <col min="1" max="1" width="40.5703125" customWidth="1"/>
    <col min="2" max="2" width="16.42578125" customWidth="1"/>
    <col min="3" max="3" width="15.140625" customWidth="1"/>
    <col min="4" max="4" width="18.85546875" customWidth="1"/>
    <col min="5" max="5" width="19.28515625" customWidth="1"/>
    <col min="6" max="6" width="19.42578125" customWidth="1"/>
    <col min="7" max="7" width="16.85546875" customWidth="1"/>
    <col min="8" max="8" width="16.42578125" customWidth="1"/>
    <col min="9" max="9" width="19.85546875" customWidth="1"/>
    <col min="10" max="10" width="1" customWidth="1"/>
    <col min="11" max="11" width="2" customWidth="1"/>
    <col min="12" max="12" width="7.140625" customWidth="1"/>
    <col min="14" max="14" width="15.42578125" customWidth="1"/>
  </cols>
  <sheetData>
    <row r="1" spans="1:14" ht="24" thickBot="1" x14ac:dyDescent="0.4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5"/>
      <c r="K1" s="5"/>
    </row>
    <row r="2" spans="1:14" ht="16.5" thickBot="1" x14ac:dyDescent="0.3">
      <c r="J2" s="5"/>
      <c r="K2" s="5"/>
      <c r="L2" s="101" t="s">
        <v>9</v>
      </c>
      <c r="M2" s="102"/>
      <c r="N2" s="103"/>
    </row>
    <row r="3" spans="1:14" ht="16.5" thickBot="1" x14ac:dyDescent="0.3">
      <c r="A3" s="104"/>
      <c r="B3" s="105"/>
      <c r="C3" s="105"/>
      <c r="D3" s="105"/>
      <c r="E3" s="105"/>
      <c r="F3" s="105"/>
      <c r="G3" s="105"/>
      <c r="H3" s="105"/>
      <c r="I3" s="106"/>
      <c r="J3" s="5"/>
      <c r="K3" s="5"/>
      <c r="L3" s="107">
        <v>43800</v>
      </c>
      <c r="M3" s="108"/>
      <c r="N3" s="109"/>
    </row>
    <row r="4" spans="1:14" ht="24.75" customHeight="1" x14ac:dyDescent="0.25">
      <c r="A4" s="110" t="s">
        <v>31</v>
      </c>
      <c r="B4" s="112" t="s">
        <v>32</v>
      </c>
      <c r="C4" s="113"/>
      <c r="D4" s="113"/>
      <c r="E4" s="113"/>
      <c r="F4" s="114"/>
      <c r="G4" s="112" t="s">
        <v>2</v>
      </c>
      <c r="H4" s="113"/>
      <c r="I4" s="114"/>
      <c r="J4" s="5"/>
      <c r="K4" s="5"/>
      <c r="L4" s="5"/>
      <c r="M4" s="5"/>
      <c r="N4" s="5"/>
    </row>
    <row r="5" spans="1:14" ht="45" x14ac:dyDescent="0.25">
      <c r="A5" s="111"/>
      <c r="B5" s="36" t="s">
        <v>4</v>
      </c>
      <c r="C5" s="36" t="s">
        <v>5</v>
      </c>
      <c r="D5" s="36" t="s">
        <v>6</v>
      </c>
      <c r="E5" s="36" t="s">
        <v>7</v>
      </c>
      <c r="F5" s="36" t="s">
        <v>8</v>
      </c>
      <c r="G5" s="115" t="str">
        <f>CONCATENATE("Variação do mês de ",(TEXT(B6,"MMMM"))&amp;" de "&amp;YEAR(B6)&amp;" /  "&amp;"mês anterior: "&amp;(TEXT(B6-1,"MMMM")))</f>
        <v>Variação do mês de dezembro de 2019 /  mês anterior: novembro</v>
      </c>
      <c r="H5" s="115" t="str">
        <f>CONCATENATE("Variação do mês de "&amp;(TEXT(B6,"MMMM")&amp;" de "&amp;YEAR(B6))&amp;" / ",(TEXT(B6,"MMMM")&amp;" do ano anterior"))</f>
        <v>Variação do mês de dezembro de 2019 / dezembro do ano anterior</v>
      </c>
      <c r="I5" s="115" t="str">
        <f>CONCATENATE("Variação de "&amp;YEAR(L3)&amp;" acumulado até "&amp;(TEXT(L3,"MMMM"))&amp;" / ano anterior "&amp;"acumulado até "&amp;(TEXT(L3,"MMMM")))</f>
        <v>Variação de 2019 acumulado até dezembro / ano anterior acumulado até dezembro</v>
      </c>
      <c r="J5" s="5"/>
      <c r="K5" s="5"/>
      <c r="L5" s="5"/>
      <c r="M5" s="5"/>
      <c r="N5" s="5"/>
    </row>
    <row r="6" spans="1:14" ht="60.75" customHeight="1" thickBot="1" x14ac:dyDescent="0.3">
      <c r="A6" s="111"/>
      <c r="B6" s="64">
        <f>L3</f>
        <v>43800</v>
      </c>
      <c r="C6" s="64">
        <f>EDATE(L3,-1)</f>
        <v>43770</v>
      </c>
      <c r="D6" s="64">
        <f>EDATE(L3,-12)</f>
        <v>43435</v>
      </c>
      <c r="E6" s="65" t="str">
        <f>CONCATENATE("Ano de "&amp;YEAR(B6)&amp;" acumulado até "&amp;(TEXT(B6,"MMMM")))</f>
        <v>Ano de 2019 acumulado até dezembro</v>
      </c>
      <c r="F6" s="65" t="str">
        <f>CONCATENATE("Ano de "&amp;(YEAR(D6)&amp;" acumulado até "&amp;(TEXT(D6,"MMMM"))))</f>
        <v>Ano de 2018 acumulado até dezembro</v>
      </c>
      <c r="G6" s="116"/>
      <c r="H6" s="116"/>
      <c r="I6" s="116"/>
      <c r="J6" s="5"/>
      <c r="K6" s="5"/>
      <c r="L6" s="5"/>
      <c r="M6" s="5"/>
      <c r="N6" s="5"/>
    </row>
    <row r="7" spans="1:14" ht="15.75" x14ac:dyDescent="0.25">
      <c r="A7" s="82" t="s">
        <v>19</v>
      </c>
      <c r="B7" s="83">
        <f>VLOOKUP(YEAR($L$3)&amp;MONTH($L$3),dados_servicos!$A$4:$S$14162,5,FALSE)</f>
        <v>83.9</v>
      </c>
      <c r="C7" s="83">
        <f>IFERROR(VLOOKUP(YEAR($C$6)&amp;MONTH($C$6),dados_servicos!$A$4:$S$14162,5,FALSE),"-")</f>
        <v>83.5</v>
      </c>
      <c r="D7" s="83">
        <f>IFERROR(VLOOKUP(YEAR($D$6)&amp;MONTH($D$6),dados_servicos!$A$4:$S$14162,5,FALSE),"-")</f>
        <v>79.5</v>
      </c>
      <c r="E7" s="83">
        <f>VLOOKUP(YEAR($L$3)&amp;MONTH($L$3),servicos_acumulado!$A$4:$Z$15000,5,FALSE)</f>
        <v>967.19999999999993</v>
      </c>
      <c r="F7" s="83">
        <f>IFERROR(VLOOKUP(YEAR($D$6)&amp;MONTH($D$6),servicos_acumulado!$A$2:$Z$15000,5,FALSE),"-")</f>
        <v>974.19999999999993</v>
      </c>
      <c r="G7" s="84">
        <f t="shared" ref="G7:G8" si="0">IFERROR((B7-C7)/C7 * 100,"-")</f>
        <v>0.4790419161676715</v>
      </c>
      <c r="H7" s="84">
        <f t="shared" ref="H7:H8" si="1">IFERROR((B7-D7)/D7*100,"-")</f>
        <v>5.5345911949685602</v>
      </c>
      <c r="I7" s="85">
        <f t="shared" ref="I7:I8" si="2">IFERROR((E7-F7)/F7 *100,"-")</f>
        <v>-0.71853828782590845</v>
      </c>
      <c r="J7" s="5"/>
      <c r="K7" s="5"/>
      <c r="L7" s="5"/>
      <c r="M7" s="5"/>
      <c r="N7" s="5"/>
    </row>
    <row r="8" spans="1:14" ht="15.75" x14ac:dyDescent="0.25">
      <c r="A8" s="10" t="s">
        <v>20</v>
      </c>
      <c r="B8" s="41">
        <f>VLOOKUP(YEAR($L$3)&amp;MONTH($L$3),dados_servicos!$A$4:$S$14162,6,FALSE)</f>
        <v>92.6</v>
      </c>
      <c r="C8" s="41">
        <f>IFERROR(VLOOKUP(YEAR($C$6)&amp;MONTH($C$6),dados_servicos!$A$4:$S$14162,6,FALSE),"-")</f>
        <v>84.9</v>
      </c>
      <c r="D8" s="41">
        <f>IFERROR(VLOOKUP(YEAR($D$6)&amp;MONTH($D$6),dados_servicos!$A$4:$S$14162,6,FALSE),"-")</f>
        <v>86.9</v>
      </c>
      <c r="E8" s="41">
        <f>VLOOKUP(YEAR($L$3)&amp;MONTH($L$3),servicos_acumulado!$A$4:$Z$15000,6,FALSE)</f>
        <v>969.30000000000007</v>
      </c>
      <c r="F8" s="41">
        <f>IFERROR(VLOOKUP(YEAR($D$6)&amp;MONTH($D$6),servicos_acumulado!$A$2:$Z$15000,6,FALSE),"-")</f>
        <v>973.7</v>
      </c>
      <c r="G8" s="42">
        <f t="shared" si="0"/>
        <v>9.0694935217903261</v>
      </c>
      <c r="H8" s="42">
        <f t="shared" si="1"/>
        <v>6.5592635212888242</v>
      </c>
      <c r="I8" s="43">
        <f t="shared" si="2"/>
        <v>-0.45188456403409438</v>
      </c>
      <c r="J8" s="5"/>
      <c r="K8" s="5"/>
      <c r="L8" s="5"/>
      <c r="M8" s="5"/>
      <c r="N8" s="5"/>
    </row>
    <row r="9" spans="1:14" ht="15.75" x14ac:dyDescent="0.25">
      <c r="A9" s="86" t="s">
        <v>21</v>
      </c>
      <c r="B9" s="87">
        <f>VLOOKUP(YEAR($L$3)&amp;MONTH($L$3),dados_servicos!$A$4:$S$14162,7,FALSE)</f>
        <v>92.5</v>
      </c>
      <c r="C9" s="87">
        <f>IFERROR(VLOOKUP(YEAR($C$6)&amp;MONTH($C$6),dados_servicos!$A$4:$S$14162,7,FALSE),"-")</f>
        <v>81.8</v>
      </c>
      <c r="D9" s="87">
        <f>IFERROR(VLOOKUP(YEAR($D$6)&amp;MONTH($D$6),dados_servicos!$A$4:$S$14162,7,FALSE),"-")</f>
        <v>90.9</v>
      </c>
      <c r="E9" s="87">
        <f>VLOOKUP(YEAR($L$3)&amp;MONTH($L$3),servicos_acumulado!$A$4:$Z$15000,7,FALSE)</f>
        <v>977.89999999999986</v>
      </c>
      <c r="F9" s="87">
        <f>IFERROR(VLOOKUP(YEAR($D$6)&amp;MONTH($D$6),servicos_acumulado!$A$2:$Z$15000,7,FALSE),"-")</f>
        <v>913.19999999999993</v>
      </c>
      <c r="G9" s="88">
        <f>IFERROR((B9-C9)/ABS(C9) * 100,"-")</f>
        <v>13.080684596577022</v>
      </c>
      <c r="H9" s="88">
        <f>IFERROR((B9-D9)/ABS(D9)*100,"-")</f>
        <v>1.7601760176017538</v>
      </c>
      <c r="I9" s="89">
        <f>IFERROR((E9-F9)/ABS(F9) *100,"-")</f>
        <v>7.0849759088918027</v>
      </c>
      <c r="J9" s="5"/>
      <c r="K9" s="5"/>
      <c r="L9" s="5"/>
      <c r="M9" s="5"/>
      <c r="N9" s="5"/>
    </row>
    <row r="10" spans="1:14" ht="15.75" x14ac:dyDescent="0.25">
      <c r="A10" s="10" t="s">
        <v>22</v>
      </c>
      <c r="B10" s="41">
        <f>VLOOKUP(YEAR($L$3)&amp;MONTH($L$3),dados_servicos!$A$4:$S$14162,8,FALSE)</f>
        <v>97.4</v>
      </c>
      <c r="C10" s="41">
        <f>IFERROR(VLOOKUP(YEAR($C$6)&amp;MONTH($C$6),dados_servicos!$A$4:$S$14162,8,FALSE),"-")</f>
        <v>99.3</v>
      </c>
      <c r="D10" s="41">
        <f>IFERROR(VLOOKUP(YEAR($D$6)&amp;MONTH($D$6),dados_servicos!$A$4:$S$14162,8,FALSE),"-")</f>
        <v>91.9</v>
      </c>
      <c r="E10" s="41">
        <f>VLOOKUP(YEAR($L$3)&amp;MONTH($L$3),servicos_acumulado!$A$4:$Z$15000,8,FALSE)</f>
        <v>1077.5999999999999</v>
      </c>
      <c r="F10" s="41">
        <f>IFERROR(VLOOKUP(YEAR($D$6)&amp;MONTH($D$6),servicos_acumulado!$A$2:$Z$15000,8,FALSE),"-")</f>
        <v>1123.5999999999999</v>
      </c>
      <c r="G10" s="42">
        <f t="shared" ref="G10:G13" si="3">IFERROR((B10-C10)/ABS(C10) * 100,"-")</f>
        <v>-1.91339375629405</v>
      </c>
      <c r="H10" s="42">
        <f t="shared" ref="H10:H13" si="4">IFERROR((B10-D10)/ABS(D10)*100,"-")</f>
        <v>5.9847660500544064</v>
      </c>
      <c r="I10" s="43">
        <f t="shared" ref="I10:I13" si="5">IFERROR((E10-F10)/ABS(F10) *100,"-")</f>
        <v>-4.0939836240655039</v>
      </c>
      <c r="J10" s="5"/>
      <c r="K10" s="5"/>
      <c r="L10" s="5"/>
      <c r="M10" s="5"/>
      <c r="N10" s="5"/>
    </row>
    <row r="11" spans="1:14" ht="30" x14ac:dyDescent="0.25">
      <c r="A11" s="86" t="s">
        <v>23</v>
      </c>
      <c r="B11" s="87">
        <f>VLOOKUP(YEAR($L$3)&amp;MONTH($L$3),dados_servicos!$A$4:$S$14162,9,FALSE)</f>
        <v>66.599999999999994</v>
      </c>
      <c r="C11" s="87">
        <f>IFERROR(VLOOKUP(YEAR($C$6)&amp;MONTH($C$6),dados_servicos!$A$4:$S$14162,9,FALSE),"-")</f>
        <v>58.8</v>
      </c>
      <c r="D11" s="87">
        <f>IFERROR(VLOOKUP(YEAR($D$6)&amp;MONTH($D$6),dados_servicos!$A$4:$S$14162,9,FALSE),"-")</f>
        <v>58.3</v>
      </c>
      <c r="E11" s="87">
        <f>VLOOKUP(YEAR($L$3)&amp;MONTH($L$3),servicos_acumulado!$A$4:$Z$15000,9,FALSE)</f>
        <v>625</v>
      </c>
      <c r="F11" s="87">
        <f>IFERROR(VLOOKUP(YEAR($D$6)&amp;MONTH($D$6),servicos_acumulado!$A$2:$Z$15000,9,FALSE),"-")</f>
        <v>602.79999999999995</v>
      </c>
      <c r="G11" s="88">
        <f t="shared" si="3"/>
        <v>13.265306122448974</v>
      </c>
      <c r="H11" s="88">
        <f t="shared" si="4"/>
        <v>14.236706689536874</v>
      </c>
      <c r="I11" s="89">
        <f t="shared" si="5"/>
        <v>3.6828135368281432</v>
      </c>
      <c r="J11" s="5"/>
      <c r="K11" s="5"/>
      <c r="L11" s="5"/>
      <c r="M11" s="5"/>
      <c r="N11" s="5"/>
    </row>
    <row r="12" spans="1:14" ht="30" x14ac:dyDescent="0.25">
      <c r="A12" s="10" t="s">
        <v>24</v>
      </c>
      <c r="B12" s="41">
        <f>VLOOKUP(YEAR($L$3)&amp;MONTH($L$3),dados_servicos!$A$4:$S$14162,10,FALSE)</f>
        <v>94.8</v>
      </c>
      <c r="C12" s="41">
        <f>IFERROR(VLOOKUP(YEAR($C$6)&amp;MONTH($C$6),dados_servicos!$A$4:$S$14162,10,FALSE),"-")</f>
        <v>84.3</v>
      </c>
      <c r="D12" s="41">
        <f>IFERROR(VLOOKUP(YEAR($D$6)&amp;MONTH($D$6),dados_servicos!$A$4:$S$14162,10,FALSE),"-")</f>
        <v>93.5</v>
      </c>
      <c r="E12" s="41">
        <f>VLOOKUP(YEAR($L$3)&amp;MONTH($L$3),servicos_acumulado!$A$4:$Z$15000,10,FALSE)</f>
        <v>1026.0999999999999</v>
      </c>
      <c r="F12" s="41">
        <f>IFERROR(VLOOKUP(YEAR($D$6)&amp;MONTH($D$6),servicos_acumulado!$A$2:$Z$15000,10,FALSE),"-")</f>
        <v>1051.0999999999999</v>
      </c>
      <c r="G12" s="42">
        <f t="shared" si="3"/>
        <v>12.455516014234876</v>
      </c>
      <c r="H12" s="42">
        <f t="shared" si="4"/>
        <v>1.390374331550799</v>
      </c>
      <c r="I12" s="43">
        <f t="shared" si="5"/>
        <v>-2.3784606602606795</v>
      </c>
      <c r="J12" s="5"/>
      <c r="K12" s="5"/>
      <c r="L12" s="5"/>
      <c r="M12" s="5"/>
      <c r="N12" s="5"/>
    </row>
    <row r="13" spans="1:14" ht="16.5" thickBot="1" x14ac:dyDescent="0.3">
      <c r="A13" s="90" t="s">
        <v>25</v>
      </c>
      <c r="B13" s="91">
        <f>VLOOKUP(YEAR($L$3)&amp;MONTH($L$3),dados_servicos!$A$4:$S$14162,11,FALSE)</f>
        <v>137.69999999999999</v>
      </c>
      <c r="C13" s="91">
        <f>IFERROR(VLOOKUP(YEAR($C$6)&amp;MONTH($C$6),dados_servicos!$A$4:$S$14162,11,FALSE),"-")</f>
        <v>104.6</v>
      </c>
      <c r="D13" s="91">
        <f>IFERROR(VLOOKUP(YEAR($D$6)&amp;MONTH($D$6),dados_servicos!$A$4:$S$14162,11,FALSE),"-")</f>
        <v>115.1</v>
      </c>
      <c r="E13" s="91">
        <f>VLOOKUP(YEAR($L$3)&amp;MONTH($L$3),servicos_acumulado!$A$4:$Z$15000,11,FALSE)</f>
        <v>1251.1000000000001</v>
      </c>
      <c r="F13" s="91">
        <f>IFERROR(VLOOKUP(YEAR($D$6)&amp;MONTH($D$6),servicos_acumulado!$A$2:$Z$15000,11,FALSE),"-")</f>
        <v>1166.8</v>
      </c>
      <c r="G13" s="92">
        <f t="shared" si="3"/>
        <v>31.644359464627147</v>
      </c>
      <c r="H13" s="92">
        <f t="shared" si="4"/>
        <v>19.635099913119021</v>
      </c>
      <c r="I13" s="93">
        <f t="shared" si="5"/>
        <v>7.2248885841618264</v>
      </c>
      <c r="J13" s="5"/>
      <c r="K13" s="5"/>
      <c r="L13" s="5"/>
      <c r="M13" s="5"/>
      <c r="N13" s="5"/>
    </row>
    <row r="14" spans="1:14" ht="15.75" x14ac:dyDescent="0.25">
      <c r="A14" s="37" t="s">
        <v>30</v>
      </c>
      <c r="B14" s="8"/>
      <c r="C14" s="8"/>
      <c r="D14" s="8"/>
      <c r="E14" s="8"/>
      <c r="F14" s="8"/>
      <c r="G14" s="8"/>
      <c r="H14" s="8"/>
      <c r="I14" s="8"/>
      <c r="J14" s="5"/>
      <c r="K14" s="5"/>
      <c r="L14" s="5"/>
      <c r="M14" s="5"/>
      <c r="N14" s="5"/>
    </row>
    <row r="15" spans="1:14" ht="15.75" x14ac:dyDescent="0.25">
      <c r="A15" s="37" t="s">
        <v>1</v>
      </c>
      <c r="B15" s="8"/>
      <c r="C15" s="38"/>
      <c r="D15" s="38"/>
      <c r="E15" s="38"/>
      <c r="F15" s="38"/>
      <c r="G15" s="8"/>
      <c r="H15" s="8"/>
      <c r="I15" s="8"/>
      <c r="J15" s="5"/>
      <c r="K15" s="5"/>
      <c r="L15" s="5"/>
      <c r="M15" s="5"/>
      <c r="N15" s="5"/>
    </row>
    <row r="16" spans="1:14" ht="15.75" x14ac:dyDescent="0.25">
      <c r="A16" s="37"/>
      <c r="B16" s="8"/>
      <c r="C16" s="39"/>
      <c r="D16" s="39"/>
      <c r="E16" s="39"/>
      <c r="F16" s="39"/>
      <c r="G16" s="8"/>
      <c r="H16" s="8"/>
      <c r="I16" s="8"/>
      <c r="J16" s="5"/>
      <c r="K16" s="5"/>
      <c r="L16" s="5"/>
      <c r="M16" s="5"/>
      <c r="N16" s="5"/>
    </row>
    <row r="17" spans="1:21" x14ac:dyDescent="0.25">
      <c r="A17" s="8"/>
      <c r="B17" s="40"/>
      <c r="C17" s="40"/>
      <c r="D17" s="40"/>
      <c r="E17" s="40"/>
      <c r="F17" s="40"/>
      <c r="G17" s="40"/>
      <c r="H17" s="40"/>
      <c r="I17" s="40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B18" s="28"/>
      <c r="F18" s="8"/>
      <c r="H18" s="8"/>
    </row>
    <row r="19" spans="1:21" x14ac:dyDescent="0.25">
      <c r="B19" s="94"/>
      <c r="C19" s="70"/>
      <c r="D19" s="70"/>
      <c r="E19" s="70"/>
      <c r="F19" s="69"/>
      <c r="G19" s="70"/>
      <c r="H19" s="69"/>
    </row>
    <row r="20" spans="1:21" x14ac:dyDescent="0.25">
      <c r="B20" s="94"/>
      <c r="C20" s="70"/>
      <c r="D20" s="70"/>
      <c r="E20" s="70"/>
      <c r="F20" s="69"/>
      <c r="G20" s="70"/>
      <c r="H20" s="69"/>
    </row>
    <row r="21" spans="1:21" x14ac:dyDescent="0.25">
      <c r="B21" s="94"/>
      <c r="C21" s="70"/>
      <c r="D21" s="70"/>
      <c r="E21" s="70"/>
      <c r="F21" s="69"/>
      <c r="G21" s="70"/>
      <c r="H21" s="69"/>
    </row>
    <row r="22" spans="1:21" x14ac:dyDescent="0.25">
      <c r="B22" s="94"/>
      <c r="C22" s="70"/>
      <c r="D22" s="70"/>
      <c r="E22" s="70"/>
      <c r="F22" s="69"/>
      <c r="G22" s="70"/>
      <c r="H22" s="69"/>
    </row>
  </sheetData>
  <mergeCells count="10">
    <mergeCell ref="A1:I1"/>
    <mergeCell ref="L2:N2"/>
    <mergeCell ref="A3:I3"/>
    <mergeCell ref="L3:N3"/>
    <mergeCell ref="A4:A6"/>
    <mergeCell ref="B4:F4"/>
    <mergeCell ref="G4:I4"/>
    <mergeCell ref="G5:G6"/>
    <mergeCell ref="H5:H6"/>
    <mergeCell ref="I5:I6"/>
  </mergeCells>
  <dataValidations count="1">
    <dataValidation type="list" allowBlank="1" showInputMessage="1" showErrorMessage="1" sqref="L3:N3">
      <formula1>lista_serviços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opLeftCell="D1" workbookViewId="0">
      <selection activeCell="D3" sqref="D3"/>
    </sheetView>
  </sheetViews>
  <sheetFormatPr defaultRowHeight="15" x14ac:dyDescent="0.25"/>
  <cols>
    <col min="1" max="1" width="0" hidden="1" customWidth="1"/>
    <col min="2" max="3" width="9.28515625" hidden="1" customWidth="1"/>
    <col min="4" max="4" width="17" customWidth="1"/>
    <col min="5" max="5" width="12.140625" customWidth="1"/>
    <col min="6" max="6" width="11.7109375" bestFit="1" customWidth="1"/>
    <col min="7" max="7" width="16.140625" customWidth="1"/>
    <col min="8" max="8" width="18.140625" customWidth="1"/>
    <col min="9" max="9" width="18.5703125" customWidth="1"/>
    <col min="10" max="10" width="16.7109375" customWidth="1"/>
    <col min="11" max="11" width="14.28515625" bestFit="1" customWidth="1"/>
  </cols>
  <sheetData>
    <row r="1" spans="1:11" ht="21" x14ac:dyDescent="0.35">
      <c r="D1" s="44" t="s">
        <v>33</v>
      </c>
      <c r="E1" s="45"/>
      <c r="F1" s="46"/>
      <c r="G1" s="46"/>
      <c r="H1" s="46"/>
      <c r="I1" s="47"/>
      <c r="J1" s="45"/>
      <c r="K1" s="48"/>
    </row>
    <row r="2" spans="1:11" ht="21" x14ac:dyDescent="0.35">
      <c r="D2" s="49" t="s">
        <v>14</v>
      </c>
      <c r="E2" s="45"/>
      <c r="F2" s="46"/>
      <c r="G2" s="46"/>
      <c r="H2" s="46"/>
      <c r="I2" s="48"/>
      <c r="J2" s="50"/>
      <c r="K2" s="45"/>
    </row>
    <row r="3" spans="1:11" ht="15.75" thickBot="1" x14ac:dyDescent="0.3">
      <c r="E3" s="45"/>
      <c r="F3" s="46"/>
      <c r="G3" s="46"/>
      <c r="H3" s="46"/>
      <c r="I3" s="51"/>
      <c r="J3" s="46"/>
      <c r="K3" s="45"/>
    </row>
    <row r="4" spans="1:11" ht="19.5" customHeight="1" x14ac:dyDescent="0.25">
      <c r="D4" s="117" t="s">
        <v>15</v>
      </c>
      <c r="E4" s="119" t="s">
        <v>34</v>
      </c>
      <c r="F4" s="120"/>
      <c r="G4" s="120"/>
      <c r="H4" s="120"/>
      <c r="I4" s="120"/>
      <c r="J4" s="120"/>
      <c r="K4" s="121"/>
    </row>
    <row r="5" spans="1:11" ht="34.5" thickBot="1" x14ac:dyDescent="0.3">
      <c r="D5" s="118"/>
      <c r="E5" s="76" t="s">
        <v>19</v>
      </c>
      <c r="F5" s="77" t="s">
        <v>20</v>
      </c>
      <c r="G5" s="77" t="s">
        <v>21</v>
      </c>
      <c r="H5" s="77" t="s">
        <v>22</v>
      </c>
      <c r="I5" s="77" t="s">
        <v>23</v>
      </c>
      <c r="J5" s="77" t="s">
        <v>24</v>
      </c>
      <c r="K5" s="78" t="s">
        <v>25</v>
      </c>
    </row>
    <row r="6" spans="1:11" x14ac:dyDescent="0.25">
      <c r="A6" s="6" t="e">
        <f>#REF!</f>
        <v>#REF!</v>
      </c>
      <c r="B6" s="6" t="e">
        <f>#REF!</f>
        <v>#REF!</v>
      </c>
      <c r="C6" s="6" t="e">
        <f>#REF!</f>
        <v>#REF!</v>
      </c>
      <c r="D6" s="55">
        <f>dados_servicos!D4</f>
        <v>42736</v>
      </c>
      <c r="E6" s="56">
        <f>dados_servicos!E4</f>
        <v>85.8</v>
      </c>
      <c r="F6" s="56">
        <f>dados_servicos!F4</f>
        <v>82.7</v>
      </c>
      <c r="G6" s="56">
        <f>dados_servicos!G4</f>
        <v>90</v>
      </c>
      <c r="H6" s="56">
        <f>dados_servicos!H4</f>
        <v>94.4</v>
      </c>
      <c r="I6" s="56">
        <f>dados_servicos!I4</f>
        <v>54.3</v>
      </c>
      <c r="J6" s="56">
        <f>dados_servicos!J4</f>
        <v>87.7</v>
      </c>
      <c r="K6" s="79">
        <f>dados_servicos!K4</f>
        <v>84.2</v>
      </c>
    </row>
    <row r="7" spans="1:11" x14ac:dyDescent="0.25">
      <c r="A7" s="6" t="e">
        <f>#REF!</f>
        <v>#REF!</v>
      </c>
      <c r="B7" s="6" t="e">
        <f>#REF!</f>
        <v>#REF!</v>
      </c>
      <c r="C7" s="6" t="e">
        <f>#REF!</f>
        <v>#REF!</v>
      </c>
      <c r="D7" s="57">
        <f>dados_servicos!D5</f>
        <v>42767</v>
      </c>
      <c r="E7" s="58">
        <f>dados_servicos!E5</f>
        <v>85.5</v>
      </c>
      <c r="F7" s="58">
        <f>dados_servicos!F5</f>
        <v>79.2</v>
      </c>
      <c r="G7" s="58">
        <f>dados_servicos!G5</f>
        <v>78</v>
      </c>
      <c r="H7" s="58">
        <f>dados_servicos!H5</f>
        <v>92.4</v>
      </c>
      <c r="I7" s="58">
        <f>dados_servicos!I5</f>
        <v>52.6</v>
      </c>
      <c r="J7" s="58">
        <f>dados_servicos!J5</f>
        <v>83.9</v>
      </c>
      <c r="K7" s="80">
        <f>dados_servicos!K5</f>
        <v>81.2</v>
      </c>
    </row>
    <row r="8" spans="1:11" x14ac:dyDescent="0.25">
      <c r="A8" s="6" t="e">
        <f>#REF!</f>
        <v>#REF!</v>
      </c>
      <c r="B8" s="6" t="e">
        <f>#REF!</f>
        <v>#REF!</v>
      </c>
      <c r="C8" s="6" t="e">
        <f>#REF!</f>
        <v>#REF!</v>
      </c>
      <c r="D8" s="57">
        <f>dados_servicos!D6</f>
        <v>42795</v>
      </c>
      <c r="E8" s="58">
        <f>dados_servicos!E6</f>
        <v>84.2</v>
      </c>
      <c r="F8" s="58">
        <f>dados_servicos!F6</f>
        <v>84.6</v>
      </c>
      <c r="G8" s="58">
        <f>dados_servicos!G6</f>
        <v>81.2</v>
      </c>
      <c r="H8" s="58">
        <f>dados_servicos!H6</f>
        <v>98.2</v>
      </c>
      <c r="I8" s="58">
        <f>dados_servicos!I6</f>
        <v>54.2</v>
      </c>
      <c r="J8" s="58">
        <f>dados_servicos!J6</f>
        <v>93.6</v>
      </c>
      <c r="K8" s="80">
        <f>dados_servicos!K6</f>
        <v>81.099999999999994</v>
      </c>
    </row>
    <row r="9" spans="1:11" x14ac:dyDescent="0.25">
      <c r="A9" s="6" t="e">
        <f>#REF!</f>
        <v>#REF!</v>
      </c>
      <c r="B9" s="6" t="e">
        <f>#REF!</f>
        <v>#REF!</v>
      </c>
      <c r="C9" s="6" t="e">
        <f>#REF!</f>
        <v>#REF!</v>
      </c>
      <c r="D9" s="57">
        <f>dados_servicos!D7</f>
        <v>42826</v>
      </c>
      <c r="E9" s="58">
        <f>dados_servicos!E7</f>
        <v>83.9</v>
      </c>
      <c r="F9" s="58">
        <f>dados_servicos!F7</f>
        <v>82.5</v>
      </c>
      <c r="G9" s="58">
        <f>dados_servicos!G7</f>
        <v>78.5</v>
      </c>
      <c r="H9" s="58">
        <f>dados_servicos!H7</f>
        <v>95.3</v>
      </c>
      <c r="I9" s="58">
        <f>dados_servicos!I7</f>
        <v>54.9</v>
      </c>
      <c r="J9" s="58">
        <f>dados_servicos!J7</f>
        <v>90.8</v>
      </c>
      <c r="K9" s="80">
        <f>dados_servicos!K7</f>
        <v>78.599999999999994</v>
      </c>
    </row>
    <row r="10" spans="1:11" x14ac:dyDescent="0.25">
      <c r="A10" s="6" t="e">
        <f>#REF!</f>
        <v>#REF!</v>
      </c>
      <c r="B10" s="6" t="e">
        <f>#REF!</f>
        <v>#REF!</v>
      </c>
      <c r="C10" s="6" t="e">
        <f>#REF!</f>
        <v>#REF!</v>
      </c>
      <c r="D10" s="57">
        <f>dados_servicos!D8</f>
        <v>42856</v>
      </c>
      <c r="E10" s="58">
        <f>dados_servicos!E8</f>
        <v>83.2</v>
      </c>
      <c r="F10" s="58">
        <f>dados_servicos!F8</f>
        <v>83.1</v>
      </c>
      <c r="G10" s="58">
        <f>dados_servicos!G8</f>
        <v>72.8</v>
      </c>
      <c r="H10" s="58">
        <f>dados_servicos!H8</f>
        <v>98.4</v>
      </c>
      <c r="I10" s="58">
        <f>dados_servicos!I8</f>
        <v>50.4</v>
      </c>
      <c r="J10" s="58">
        <f>dados_servicos!J8</f>
        <v>93.3</v>
      </c>
      <c r="K10" s="80">
        <f>dados_servicos!K8</f>
        <v>83.6</v>
      </c>
    </row>
    <row r="11" spans="1:11" x14ac:dyDescent="0.25">
      <c r="A11" s="6" t="e">
        <f>#REF!</f>
        <v>#REF!</v>
      </c>
      <c r="B11" s="6" t="e">
        <f>#REF!</f>
        <v>#REF!</v>
      </c>
      <c r="C11" s="6" t="e">
        <f>#REF!</f>
        <v>#REF!</v>
      </c>
      <c r="D11" s="57">
        <f>dados_servicos!D9</f>
        <v>42887</v>
      </c>
      <c r="E11" s="58">
        <f>dados_servicos!E9</f>
        <v>82.7</v>
      </c>
      <c r="F11" s="58">
        <f>dados_servicos!F9</f>
        <v>83.3</v>
      </c>
      <c r="G11" s="58">
        <f>dados_servicos!G9</f>
        <v>72.900000000000006</v>
      </c>
      <c r="H11" s="58">
        <f>dados_servicos!H9</f>
        <v>95.8</v>
      </c>
      <c r="I11" s="58">
        <f>dados_servicos!I9</f>
        <v>53.8</v>
      </c>
      <c r="J11" s="58">
        <f>dados_servicos!J9</f>
        <v>90.2</v>
      </c>
      <c r="K11" s="80">
        <f>dados_servicos!K9</f>
        <v>100.2</v>
      </c>
    </row>
    <row r="12" spans="1:11" x14ac:dyDescent="0.25">
      <c r="A12" s="6" t="e">
        <f>#REF!</f>
        <v>#REF!</v>
      </c>
      <c r="B12" s="6" t="e">
        <f>#REF!</f>
        <v>#REF!</v>
      </c>
      <c r="C12" s="6" t="e">
        <f>#REF!</f>
        <v>#REF!</v>
      </c>
      <c r="D12" s="57">
        <f>dados_servicos!D10</f>
        <v>42917</v>
      </c>
      <c r="E12" s="58">
        <f>dados_servicos!E10</f>
        <v>82.4</v>
      </c>
      <c r="F12" s="58">
        <f>dados_servicos!F10</f>
        <v>82.3</v>
      </c>
      <c r="G12" s="58">
        <f>dados_servicos!G10</f>
        <v>76.8</v>
      </c>
      <c r="H12" s="58">
        <f>dados_servicos!H10</f>
        <v>95.5</v>
      </c>
      <c r="I12" s="58">
        <f>dados_servicos!I10</f>
        <v>50.7</v>
      </c>
      <c r="J12" s="58">
        <f>dados_servicos!J10</f>
        <v>90.1</v>
      </c>
      <c r="K12" s="80">
        <f>dados_servicos!K10</f>
        <v>92</v>
      </c>
    </row>
    <row r="13" spans="1:11" x14ac:dyDescent="0.25">
      <c r="A13" s="6" t="e">
        <f>#REF!</f>
        <v>#REF!</v>
      </c>
      <c r="B13" s="6" t="e">
        <f>#REF!</f>
        <v>#REF!</v>
      </c>
      <c r="C13" s="6" t="e">
        <f>#REF!</f>
        <v>#REF!</v>
      </c>
      <c r="D13" s="57">
        <f>dados_servicos!D11</f>
        <v>42948</v>
      </c>
      <c r="E13" s="58">
        <f>dados_servicos!E11</f>
        <v>82.5</v>
      </c>
      <c r="F13" s="58">
        <f>dados_servicos!F11</f>
        <v>83.3</v>
      </c>
      <c r="G13" s="58">
        <f>dados_servicos!G11</f>
        <v>71.8</v>
      </c>
      <c r="H13" s="58">
        <f>dados_servicos!H11</f>
        <v>96.6</v>
      </c>
      <c r="I13" s="58">
        <f>dados_servicos!I11</f>
        <v>52.6</v>
      </c>
      <c r="J13" s="58">
        <f>dados_servicos!J11</f>
        <v>91.7</v>
      </c>
      <c r="K13" s="80">
        <f>dados_servicos!K11</f>
        <v>96.2</v>
      </c>
    </row>
    <row r="14" spans="1:11" x14ac:dyDescent="0.25">
      <c r="A14" s="6" t="e">
        <f>#REF!</f>
        <v>#REF!</v>
      </c>
      <c r="B14" s="6" t="e">
        <f>#REF!</f>
        <v>#REF!</v>
      </c>
      <c r="C14" s="6" t="e">
        <f>#REF!</f>
        <v>#REF!</v>
      </c>
      <c r="D14" s="57">
        <f>dados_servicos!D12</f>
        <v>42979</v>
      </c>
      <c r="E14" s="58">
        <f>dados_servicos!E12</f>
        <v>83.3</v>
      </c>
      <c r="F14" s="58">
        <f>dados_servicos!F12</f>
        <v>83.4</v>
      </c>
      <c r="G14" s="58">
        <f>dados_servicos!G12</f>
        <v>75</v>
      </c>
      <c r="H14" s="58">
        <f>dados_servicos!H12</f>
        <v>96.5</v>
      </c>
      <c r="I14" s="58">
        <f>dados_servicos!I12</f>
        <v>51.6</v>
      </c>
      <c r="J14" s="58">
        <f>dados_servicos!J12</f>
        <v>92</v>
      </c>
      <c r="K14" s="80">
        <f>dados_servicos!K12</f>
        <v>94.9</v>
      </c>
    </row>
    <row r="15" spans="1:11" x14ac:dyDescent="0.25">
      <c r="A15" s="6" t="e">
        <f>#REF!</f>
        <v>#REF!</v>
      </c>
      <c r="B15" s="6" t="e">
        <f>#REF!</f>
        <v>#REF!</v>
      </c>
      <c r="C15" s="6" t="e">
        <f>#REF!</f>
        <v>#REF!</v>
      </c>
      <c r="D15" s="57">
        <f>dados_servicos!D13</f>
        <v>43009</v>
      </c>
      <c r="E15" s="58">
        <f>dados_servicos!E13</f>
        <v>83.2</v>
      </c>
      <c r="F15" s="58">
        <f>dados_servicos!F13</f>
        <v>83.8</v>
      </c>
      <c r="G15" s="58">
        <f>dados_servicos!G13</f>
        <v>76.5</v>
      </c>
      <c r="H15" s="58">
        <f>dados_servicos!H13</f>
        <v>100.4</v>
      </c>
      <c r="I15" s="58">
        <f>dados_servicos!I13</f>
        <v>52.7</v>
      </c>
      <c r="J15" s="58">
        <f>dados_servicos!J13</f>
        <v>88.3</v>
      </c>
      <c r="K15" s="80">
        <f>dados_servicos!K13</f>
        <v>93.4</v>
      </c>
    </row>
    <row r="16" spans="1:11" x14ac:dyDescent="0.25">
      <c r="A16" s="6" t="e">
        <f>#REF!</f>
        <v>#REF!</v>
      </c>
      <c r="B16" s="6" t="e">
        <f>#REF!</f>
        <v>#REF!</v>
      </c>
      <c r="C16" s="6" t="e">
        <f>#REF!</f>
        <v>#REF!</v>
      </c>
      <c r="D16" s="57">
        <f>dados_servicos!D14</f>
        <v>43040</v>
      </c>
      <c r="E16" s="58">
        <f>dados_servicos!E14</f>
        <v>83.5</v>
      </c>
      <c r="F16" s="58">
        <f>dados_servicos!F14</f>
        <v>84.1</v>
      </c>
      <c r="G16" s="58">
        <f>dados_servicos!G14</f>
        <v>75.5</v>
      </c>
      <c r="H16" s="58">
        <f>dados_servicos!H14</f>
        <v>102</v>
      </c>
      <c r="I16" s="58">
        <f>dados_servicos!I14</f>
        <v>53.9</v>
      </c>
      <c r="J16" s="58">
        <f>dados_servicos!J14</f>
        <v>88.1</v>
      </c>
      <c r="K16" s="80">
        <f>dados_servicos!K14</f>
        <v>89.3</v>
      </c>
    </row>
    <row r="17" spans="1:11" x14ac:dyDescent="0.25">
      <c r="A17" s="6" t="e">
        <f>#REF!</f>
        <v>#REF!</v>
      </c>
      <c r="B17" s="6" t="e">
        <f>#REF!</f>
        <v>#REF!</v>
      </c>
      <c r="C17" s="6" t="e">
        <f>#REF!</f>
        <v>#REF!</v>
      </c>
      <c r="D17" s="57">
        <f>dados_servicos!D15</f>
        <v>43070</v>
      </c>
      <c r="E17" s="58">
        <f>dados_servicos!E15</f>
        <v>84</v>
      </c>
      <c r="F17" s="58">
        <f>dados_servicos!F15</f>
        <v>91.6</v>
      </c>
      <c r="G17" s="58">
        <f>dados_servicos!G15</f>
        <v>83.4</v>
      </c>
      <c r="H17" s="58">
        <f>dados_servicos!H15</f>
        <v>103.7</v>
      </c>
      <c r="I17" s="58">
        <f>dados_servicos!I15</f>
        <v>67.7</v>
      </c>
      <c r="J17" s="58">
        <f>dados_servicos!J15</f>
        <v>92.2</v>
      </c>
      <c r="K17" s="80">
        <f>dados_servicos!K15</f>
        <v>116.6</v>
      </c>
    </row>
    <row r="18" spans="1:11" x14ac:dyDescent="0.25">
      <c r="A18" s="6" t="e">
        <f>#REF!</f>
        <v>#REF!</v>
      </c>
      <c r="B18" s="6" t="e">
        <f>#REF!</f>
        <v>#REF!</v>
      </c>
      <c r="C18" s="6" t="e">
        <f>#REF!</f>
        <v>#REF!</v>
      </c>
      <c r="D18" s="57">
        <f>dados_servicos!D16</f>
        <v>43101</v>
      </c>
      <c r="E18" s="58">
        <f>dados_servicos!E16</f>
        <v>82.6</v>
      </c>
      <c r="F18" s="58">
        <f>dados_servicos!F16</f>
        <v>79.599999999999994</v>
      </c>
      <c r="G18" s="58">
        <f>dados_servicos!G16</f>
        <v>84.9</v>
      </c>
      <c r="H18" s="58">
        <f>dados_servicos!H16</f>
        <v>92.7</v>
      </c>
      <c r="I18" s="58">
        <f>dados_servicos!I16</f>
        <v>47</v>
      </c>
      <c r="J18" s="58">
        <f>dados_servicos!J16</f>
        <v>86.2</v>
      </c>
      <c r="K18" s="80">
        <f>dados_servicos!K16</f>
        <v>83.3</v>
      </c>
    </row>
    <row r="19" spans="1:11" x14ac:dyDescent="0.25">
      <c r="A19" s="6" t="e">
        <f>#REF!</f>
        <v>#REF!</v>
      </c>
      <c r="B19" s="6" t="e">
        <f>#REF!</f>
        <v>#REF!</v>
      </c>
      <c r="C19" s="6" t="e">
        <f>#REF!</f>
        <v>#REF!</v>
      </c>
      <c r="D19" s="57">
        <f>dados_servicos!D17</f>
        <v>43132</v>
      </c>
      <c r="E19" s="58">
        <f>dados_servicos!E17</f>
        <v>83.1</v>
      </c>
      <c r="F19" s="58">
        <f>dados_servicos!F17</f>
        <v>77</v>
      </c>
      <c r="G19" s="58">
        <f>dados_servicos!G17</f>
        <v>74.2</v>
      </c>
      <c r="H19" s="58">
        <f>dados_servicos!H17</f>
        <v>94.3</v>
      </c>
      <c r="I19" s="58">
        <f>dados_servicos!I17</f>
        <v>45.3</v>
      </c>
      <c r="J19" s="58">
        <f>dados_servicos!J17</f>
        <v>80.5</v>
      </c>
      <c r="K19" s="80">
        <f>dados_servicos!K17</f>
        <v>83.4</v>
      </c>
    </row>
    <row r="20" spans="1:11" x14ac:dyDescent="0.25">
      <c r="A20" s="6" t="e">
        <f>#REF!</f>
        <v>#REF!</v>
      </c>
      <c r="B20" s="6" t="e">
        <f>#REF!</f>
        <v>#REF!</v>
      </c>
      <c r="C20" s="6" t="e">
        <f>#REF!</f>
        <v>#REF!</v>
      </c>
      <c r="D20" s="57">
        <f>dados_servicos!D18</f>
        <v>43160</v>
      </c>
      <c r="E20" s="58">
        <f>dados_servicos!E18</f>
        <v>83</v>
      </c>
      <c r="F20" s="58">
        <f>dados_servicos!F18</f>
        <v>83.5</v>
      </c>
      <c r="G20" s="58">
        <f>dados_servicos!G18</f>
        <v>78</v>
      </c>
      <c r="H20" s="58">
        <f>dados_servicos!H18</f>
        <v>100.5</v>
      </c>
      <c r="I20" s="58">
        <f>dados_servicos!I18</f>
        <v>52.1</v>
      </c>
      <c r="J20" s="58">
        <f>dados_servicos!J18</f>
        <v>86.6</v>
      </c>
      <c r="K20" s="80">
        <f>dados_servicos!K18</f>
        <v>95.9</v>
      </c>
    </row>
    <row r="21" spans="1:11" x14ac:dyDescent="0.25">
      <c r="A21" s="6" t="e">
        <f>#REF!</f>
        <v>#REF!</v>
      </c>
      <c r="B21" s="6" t="e">
        <f>#REF!</f>
        <v>#REF!</v>
      </c>
      <c r="C21" s="6" t="e">
        <f>#REF!</f>
        <v>#REF!</v>
      </c>
      <c r="D21" s="57">
        <f>dados_servicos!D19</f>
        <v>43191</v>
      </c>
      <c r="E21" s="58">
        <f>dados_servicos!E19</f>
        <v>83.6</v>
      </c>
      <c r="F21" s="58">
        <f>dados_servicos!F19</f>
        <v>82.5</v>
      </c>
      <c r="G21" s="58">
        <f>dados_servicos!G19</f>
        <v>71.8</v>
      </c>
      <c r="H21" s="58">
        <f>dados_servicos!H19</f>
        <v>103.2</v>
      </c>
      <c r="I21" s="58">
        <f>dados_servicos!I19</f>
        <v>47.1</v>
      </c>
      <c r="J21" s="58">
        <f>dados_servicos!J19</f>
        <v>86.6</v>
      </c>
      <c r="K21" s="80">
        <f>dados_servicos!K19</f>
        <v>93</v>
      </c>
    </row>
    <row r="22" spans="1:11" x14ac:dyDescent="0.25">
      <c r="A22" s="6" t="e">
        <f>#REF!</f>
        <v>#REF!</v>
      </c>
      <c r="B22" s="6" t="e">
        <f>#REF!</f>
        <v>#REF!</v>
      </c>
      <c r="C22" s="6" t="e">
        <f>#REF!</f>
        <v>#REF!</v>
      </c>
      <c r="D22" s="57">
        <f>dados_servicos!D20</f>
        <v>43221</v>
      </c>
      <c r="E22" s="58">
        <f>dados_servicos!E20</f>
        <v>82.6</v>
      </c>
      <c r="F22" s="58">
        <f>dados_servicos!F20</f>
        <v>82.5</v>
      </c>
      <c r="G22" s="58">
        <f>dados_servicos!G20</f>
        <v>72.8</v>
      </c>
      <c r="H22" s="58">
        <f>dados_servicos!H20</f>
        <v>101</v>
      </c>
      <c r="I22" s="58">
        <f>dados_servicos!I20</f>
        <v>50.1</v>
      </c>
      <c r="J22" s="58">
        <f>dados_servicos!J20</f>
        <v>85.6</v>
      </c>
      <c r="K22" s="80">
        <f>dados_servicos!K20</f>
        <v>96.6</v>
      </c>
    </row>
    <row r="23" spans="1:11" x14ac:dyDescent="0.25">
      <c r="A23" s="6" t="e">
        <f>#REF!</f>
        <v>#REF!</v>
      </c>
      <c r="B23" s="6" t="e">
        <f>#REF!</f>
        <v>#REF!</v>
      </c>
      <c r="C23" s="6" t="e">
        <f>#REF!</f>
        <v>#REF!</v>
      </c>
      <c r="D23" s="57">
        <f>dados_servicos!D21</f>
        <v>43252</v>
      </c>
      <c r="E23" s="58">
        <f>dados_servicos!E21</f>
        <v>85.3</v>
      </c>
      <c r="F23" s="58">
        <f>dados_servicos!F21</f>
        <v>86</v>
      </c>
      <c r="G23" s="58">
        <f>dados_servicos!G21</f>
        <v>68.5</v>
      </c>
      <c r="H23" s="58">
        <f>dados_servicos!H21</f>
        <v>103.1</v>
      </c>
      <c r="I23" s="58">
        <f>dados_servicos!I21</f>
        <v>54</v>
      </c>
      <c r="J23" s="58">
        <f>dados_servicos!J21</f>
        <v>88.1</v>
      </c>
      <c r="K23" s="80">
        <f>dados_servicos!K21</f>
        <v>119.8</v>
      </c>
    </row>
    <row r="24" spans="1:11" x14ac:dyDescent="0.25">
      <c r="A24" s="6" t="e">
        <f>#REF!</f>
        <v>#REF!</v>
      </c>
      <c r="B24" s="6" t="e">
        <f>#REF!</f>
        <v>#REF!</v>
      </c>
      <c r="C24" s="6" t="e">
        <f>#REF!</f>
        <v>#REF!</v>
      </c>
      <c r="D24" s="57">
        <f>dados_servicos!D22</f>
        <v>43282</v>
      </c>
      <c r="E24" s="58">
        <f>dados_servicos!E22</f>
        <v>79.099999999999994</v>
      </c>
      <c r="F24" s="58">
        <f>dados_servicos!F22</f>
        <v>78.7</v>
      </c>
      <c r="G24" s="58">
        <f>dados_servicos!G22</f>
        <v>73.400000000000006</v>
      </c>
      <c r="H24" s="58">
        <f>dados_servicos!H22</f>
        <v>91.4</v>
      </c>
      <c r="I24" s="58">
        <f>dados_servicos!I22</f>
        <v>47.2</v>
      </c>
      <c r="J24" s="58">
        <f>dados_servicos!J22</f>
        <v>84.7</v>
      </c>
      <c r="K24" s="80">
        <f>dados_servicos!K22</f>
        <v>97.6</v>
      </c>
    </row>
    <row r="25" spans="1:11" x14ac:dyDescent="0.25">
      <c r="A25" s="6" t="e">
        <f>#REF!</f>
        <v>#REF!</v>
      </c>
      <c r="B25" s="6" t="e">
        <f>#REF!</f>
        <v>#REF!</v>
      </c>
      <c r="C25" s="6" t="e">
        <f>#REF!</f>
        <v>#REF!</v>
      </c>
      <c r="D25" s="57">
        <f>dados_servicos!D23</f>
        <v>43313</v>
      </c>
      <c r="E25" s="58">
        <f>dados_servicos!E23</f>
        <v>80.900000000000006</v>
      </c>
      <c r="F25" s="58">
        <f>dados_servicos!F23</f>
        <v>81.7</v>
      </c>
      <c r="G25" s="58">
        <f>dados_servicos!G23</f>
        <v>73.3</v>
      </c>
      <c r="H25" s="58">
        <f>dados_servicos!H23</f>
        <v>89</v>
      </c>
      <c r="I25" s="58">
        <f>dados_servicos!I23</f>
        <v>49.9</v>
      </c>
      <c r="J25" s="58">
        <f>dados_servicos!J23</f>
        <v>95.2</v>
      </c>
      <c r="K25" s="80">
        <f>dados_servicos!K23</f>
        <v>99.4</v>
      </c>
    </row>
    <row r="26" spans="1:11" x14ac:dyDescent="0.25">
      <c r="A26" s="6" t="e">
        <f>#REF!</f>
        <v>#REF!</v>
      </c>
      <c r="B26" s="6" t="e">
        <f>#REF!</f>
        <v>#REF!</v>
      </c>
      <c r="C26" s="6" t="e">
        <f>#REF!</f>
        <v>#REF!</v>
      </c>
      <c r="D26" s="57">
        <f>dados_servicos!D24</f>
        <v>43344</v>
      </c>
      <c r="E26" s="58">
        <f>dados_servicos!E24</f>
        <v>78.900000000000006</v>
      </c>
      <c r="F26" s="58">
        <f>dados_servicos!F24</f>
        <v>78.900000000000006</v>
      </c>
      <c r="G26" s="58">
        <f>dados_servicos!G24</f>
        <v>72.5</v>
      </c>
      <c r="H26" s="58">
        <f>dados_servicos!H24</f>
        <v>89.5</v>
      </c>
      <c r="I26" s="58">
        <f>dados_servicos!I24</f>
        <v>53.2</v>
      </c>
      <c r="J26" s="58">
        <f>dados_servicos!J24</f>
        <v>86.3</v>
      </c>
      <c r="K26" s="80">
        <f>dados_servicos!K24</f>
        <v>86.4</v>
      </c>
    </row>
    <row r="27" spans="1:11" x14ac:dyDescent="0.25">
      <c r="A27" s="6" t="e">
        <f>#REF!</f>
        <v>#REF!</v>
      </c>
      <c r="B27" s="6" t="e">
        <f>#REF!</f>
        <v>#REF!</v>
      </c>
      <c r="C27" s="6" t="e">
        <f>#REF!</f>
        <v>#REF!</v>
      </c>
      <c r="D27" s="57">
        <f>dados_servicos!D25</f>
        <v>43374</v>
      </c>
      <c r="E27" s="58">
        <f>dados_servicos!E25</f>
        <v>79</v>
      </c>
      <c r="F27" s="58">
        <f>dados_servicos!F25</f>
        <v>79.400000000000006</v>
      </c>
      <c r="G27" s="58">
        <f>dados_servicos!G25</f>
        <v>76.099999999999994</v>
      </c>
      <c r="H27" s="58">
        <f>dados_servicos!H25</f>
        <v>84.4</v>
      </c>
      <c r="I27" s="58">
        <f>dados_servicos!I25</f>
        <v>50.5</v>
      </c>
      <c r="J27" s="58">
        <f>dados_servicos!J25</f>
        <v>90.4</v>
      </c>
      <c r="K27" s="80">
        <f>dados_servicos!K25</f>
        <v>101.7</v>
      </c>
    </row>
    <row r="28" spans="1:11" x14ac:dyDescent="0.25">
      <c r="A28" s="6" t="e">
        <f>#REF!</f>
        <v>#REF!</v>
      </c>
      <c r="B28" s="6" t="e">
        <f>#REF!</f>
        <v>#REF!</v>
      </c>
      <c r="C28" s="6" t="e">
        <f>#REF!</f>
        <v>#REF!</v>
      </c>
      <c r="D28" s="57">
        <f>dados_servicos!D26</f>
        <v>43405</v>
      </c>
      <c r="E28" s="58">
        <f>dados_servicos!E26</f>
        <v>76.599999999999994</v>
      </c>
      <c r="F28" s="58">
        <f>dados_servicos!F26</f>
        <v>77</v>
      </c>
      <c r="G28" s="58">
        <f>dados_servicos!G26</f>
        <v>76.8</v>
      </c>
      <c r="H28" s="58">
        <f>dados_servicos!H26</f>
        <v>82.6</v>
      </c>
      <c r="I28" s="58">
        <f>dados_servicos!I26</f>
        <v>48.1</v>
      </c>
      <c r="J28" s="58">
        <f>dados_servicos!J26</f>
        <v>87.4</v>
      </c>
      <c r="K28" s="80">
        <f>dados_servicos!K26</f>
        <v>94.6</v>
      </c>
    </row>
    <row r="29" spans="1:11" x14ac:dyDescent="0.25">
      <c r="A29" s="6" t="e">
        <f>#REF!</f>
        <v>#REF!</v>
      </c>
      <c r="B29" s="6" t="e">
        <f>#REF!</f>
        <v>#REF!</v>
      </c>
      <c r="C29" s="6" t="e">
        <f>#REF!</f>
        <v>#REF!</v>
      </c>
      <c r="D29" s="57">
        <f>dados_servicos!D27</f>
        <v>43435</v>
      </c>
      <c r="E29" s="58">
        <f>dados_servicos!E27</f>
        <v>79.5</v>
      </c>
      <c r="F29" s="58">
        <f>dados_servicos!F27</f>
        <v>86.9</v>
      </c>
      <c r="G29" s="58">
        <f>dados_servicos!G27</f>
        <v>90.9</v>
      </c>
      <c r="H29" s="58">
        <f>dados_servicos!H27</f>
        <v>91.9</v>
      </c>
      <c r="I29" s="58">
        <f>dados_servicos!I27</f>
        <v>58.3</v>
      </c>
      <c r="J29" s="58">
        <f>dados_servicos!J27</f>
        <v>93.5</v>
      </c>
      <c r="K29" s="80">
        <f>dados_servicos!K27</f>
        <v>115.1</v>
      </c>
    </row>
    <row r="30" spans="1:11" x14ac:dyDescent="0.25">
      <c r="A30" s="6" t="e">
        <f>#REF!</f>
        <v>#REF!</v>
      </c>
      <c r="B30" s="6" t="e">
        <f>#REF!</f>
        <v>#REF!</v>
      </c>
      <c r="C30" s="6" t="e">
        <f>#REF!</f>
        <v>#REF!</v>
      </c>
      <c r="D30" s="57">
        <f>dados_servicos!D28</f>
        <v>43466</v>
      </c>
      <c r="E30" s="58">
        <f>dados_servicos!E28</f>
        <v>80.900000000000006</v>
      </c>
      <c r="F30" s="58">
        <f>dados_servicos!F28</f>
        <v>77.8</v>
      </c>
      <c r="G30" s="58">
        <f>dados_servicos!G28</f>
        <v>87.4</v>
      </c>
      <c r="H30" s="58">
        <f>dados_servicos!H28</f>
        <v>81.7</v>
      </c>
      <c r="I30" s="58">
        <f>dados_servicos!I28</f>
        <v>49.3</v>
      </c>
      <c r="J30" s="58">
        <f>dados_servicos!J28</f>
        <v>85.8</v>
      </c>
      <c r="K30" s="80">
        <f>dados_servicos!K28</f>
        <v>98.3</v>
      </c>
    </row>
    <row r="31" spans="1:11" x14ac:dyDescent="0.25">
      <c r="A31" s="6" t="e">
        <f>#REF!</f>
        <v>#REF!</v>
      </c>
      <c r="B31" s="6" t="e">
        <f>#REF!</f>
        <v>#REF!</v>
      </c>
      <c r="C31" s="6" t="e">
        <f>#REF!</f>
        <v>#REF!</v>
      </c>
      <c r="D31" s="57">
        <f>dados_servicos!D29</f>
        <v>43497</v>
      </c>
      <c r="E31" s="58">
        <f>dados_servicos!E29</f>
        <v>78.599999999999994</v>
      </c>
      <c r="F31" s="58">
        <f>dados_servicos!F29</f>
        <v>75</v>
      </c>
      <c r="G31" s="58">
        <f>dados_servicos!G29</f>
        <v>72.099999999999994</v>
      </c>
      <c r="H31" s="58">
        <f>dados_servicos!H29</f>
        <v>82.3</v>
      </c>
      <c r="I31" s="58">
        <f>dados_servicos!I29</f>
        <v>49.3</v>
      </c>
      <c r="J31" s="58">
        <f>dados_servicos!J29</f>
        <v>82.1</v>
      </c>
      <c r="K31" s="80">
        <f>dados_servicos!K29</f>
        <v>92.4</v>
      </c>
    </row>
    <row r="32" spans="1:11" x14ac:dyDescent="0.25">
      <c r="A32" s="6" t="e">
        <f>#REF!</f>
        <v>#REF!</v>
      </c>
      <c r="B32" s="6" t="e">
        <f>#REF!</f>
        <v>#REF!</v>
      </c>
      <c r="C32" s="6" t="e">
        <f>#REF!</f>
        <v>#REF!</v>
      </c>
      <c r="D32" s="57">
        <f>dados_servicos!D30</f>
        <v>43525</v>
      </c>
      <c r="E32" s="58">
        <f>dados_servicos!E30</f>
        <v>79.2</v>
      </c>
      <c r="F32" s="58">
        <f>dados_servicos!F30</f>
        <v>76.599999999999994</v>
      </c>
      <c r="G32" s="58">
        <f>dados_servicos!G30</f>
        <v>88.3</v>
      </c>
      <c r="H32" s="58">
        <f>dados_servicos!H30</f>
        <v>84</v>
      </c>
      <c r="I32" s="58">
        <f>dados_servicos!I30</f>
        <v>46.1</v>
      </c>
      <c r="J32" s="58">
        <f>dados_servicos!J30</f>
        <v>82</v>
      </c>
      <c r="K32" s="80">
        <f>dados_servicos!K30</f>
        <v>94.9</v>
      </c>
    </row>
    <row r="33" spans="1:11" x14ac:dyDescent="0.25">
      <c r="A33" s="6" t="e">
        <f>#REF!</f>
        <v>#REF!</v>
      </c>
      <c r="B33" s="6" t="e">
        <f>#REF!</f>
        <v>#REF!</v>
      </c>
      <c r="C33" s="6" t="e">
        <f>#REF!</f>
        <v>#REF!</v>
      </c>
      <c r="D33" s="57">
        <f>dados_servicos!D31</f>
        <v>43556</v>
      </c>
      <c r="E33" s="58">
        <f>dados_servicos!E31</f>
        <v>79.5</v>
      </c>
      <c r="F33" s="58">
        <f>dados_servicos!F31</f>
        <v>77.900000000000006</v>
      </c>
      <c r="G33" s="58">
        <f>dados_servicos!G31</f>
        <v>76.7</v>
      </c>
      <c r="H33" s="58">
        <f>dados_servicos!H31</f>
        <v>87.4</v>
      </c>
      <c r="I33" s="58">
        <f>dados_servicos!I31</f>
        <v>49.5</v>
      </c>
      <c r="J33" s="58">
        <f>dados_servicos!J31</f>
        <v>83.9</v>
      </c>
      <c r="K33" s="80">
        <f>dados_servicos!K31</f>
        <v>95.7</v>
      </c>
    </row>
    <row r="34" spans="1:11" x14ac:dyDescent="0.25">
      <c r="A34" s="6" t="e">
        <f>#REF!</f>
        <v>#REF!</v>
      </c>
      <c r="B34" s="6" t="e">
        <f>#REF!</f>
        <v>#REF!</v>
      </c>
      <c r="C34" s="6" t="e">
        <f>#REF!</f>
        <v>#REF!</v>
      </c>
      <c r="D34" s="57">
        <f>dados_servicos!D32</f>
        <v>43586</v>
      </c>
      <c r="E34" s="58">
        <f>dados_servicos!E32</f>
        <v>80.3</v>
      </c>
      <c r="F34" s="58">
        <f>dados_servicos!F32</f>
        <v>80.3</v>
      </c>
      <c r="G34" s="58">
        <f>dados_servicos!G32</f>
        <v>79.7</v>
      </c>
      <c r="H34" s="58">
        <f>dados_servicos!H32</f>
        <v>87.2</v>
      </c>
      <c r="I34" s="58">
        <f>dados_servicos!I32</f>
        <v>51.5</v>
      </c>
      <c r="J34" s="58">
        <f>dados_servicos!J32</f>
        <v>87.7</v>
      </c>
      <c r="K34" s="80">
        <f>dados_servicos!K32</f>
        <v>103.4</v>
      </c>
    </row>
    <row r="35" spans="1:11" x14ac:dyDescent="0.25">
      <c r="A35" s="6" t="e">
        <f>#REF!</f>
        <v>#REF!</v>
      </c>
      <c r="B35" s="6" t="e">
        <f>#REF!</f>
        <v>#REF!</v>
      </c>
      <c r="C35" s="6" t="e">
        <f>#REF!</f>
        <v>#REF!</v>
      </c>
      <c r="D35" s="57">
        <f>dados_servicos!D33</f>
        <v>43617</v>
      </c>
      <c r="E35" s="58">
        <f>dados_servicos!E33</f>
        <v>77.5</v>
      </c>
      <c r="F35" s="58">
        <f>dados_servicos!F33</f>
        <v>78</v>
      </c>
      <c r="G35" s="58">
        <f>dados_servicos!G33</f>
        <v>75.099999999999994</v>
      </c>
      <c r="H35" s="58">
        <f>dados_servicos!H33</f>
        <v>87.9</v>
      </c>
      <c r="I35" s="58">
        <f>dados_servicos!I33</f>
        <v>48.9</v>
      </c>
      <c r="J35" s="58">
        <f>dados_servicos!J33</f>
        <v>82.5</v>
      </c>
      <c r="K35" s="80">
        <f>dados_servicos!K33</f>
        <v>104.7</v>
      </c>
    </row>
    <row r="36" spans="1:11" x14ac:dyDescent="0.25">
      <c r="A36" s="6" t="e">
        <f>#REF!</f>
        <v>#REF!</v>
      </c>
      <c r="B36" s="6" t="e">
        <f>#REF!</f>
        <v>#REF!</v>
      </c>
      <c r="C36" s="6" t="e">
        <f>#REF!</f>
        <v>#REF!</v>
      </c>
      <c r="D36" s="57">
        <f>dados_servicos!D34</f>
        <v>43647</v>
      </c>
      <c r="E36" s="58">
        <f>dados_servicos!E34</f>
        <v>80.099999999999994</v>
      </c>
      <c r="F36" s="58">
        <f>dados_servicos!F34</f>
        <v>79.900000000000006</v>
      </c>
      <c r="G36" s="58">
        <f>dados_servicos!G34</f>
        <v>80.8</v>
      </c>
      <c r="H36" s="58">
        <f>dados_servicos!H34</f>
        <v>89</v>
      </c>
      <c r="I36" s="58">
        <f>dados_servicos!I34</f>
        <v>48.3</v>
      </c>
      <c r="J36" s="58">
        <f>dados_servicos!J34</f>
        <v>86.1</v>
      </c>
      <c r="K36" s="80">
        <f>dados_servicos!K34</f>
        <v>104.7</v>
      </c>
    </row>
    <row r="37" spans="1:11" x14ac:dyDescent="0.25">
      <c r="A37" s="6"/>
      <c r="B37" s="6"/>
      <c r="C37" s="6"/>
      <c r="D37" s="57">
        <f>dados_servicos!D35</f>
        <v>43678</v>
      </c>
      <c r="E37" s="58">
        <f>dados_servicos!E35</f>
        <v>79.8</v>
      </c>
      <c r="F37" s="58">
        <f>dados_servicos!F35</f>
        <v>80.599999999999994</v>
      </c>
      <c r="G37" s="58">
        <f>dados_servicos!G35</f>
        <v>80.3</v>
      </c>
      <c r="H37" s="58">
        <f>dados_servicos!H35</f>
        <v>90.2</v>
      </c>
      <c r="I37" s="58">
        <f>dados_servicos!I35</f>
        <v>49</v>
      </c>
      <c r="J37" s="58">
        <f>dados_servicos!J35</f>
        <v>87.4</v>
      </c>
      <c r="K37" s="80">
        <f>dados_servicos!K35</f>
        <v>103.6</v>
      </c>
    </row>
    <row r="38" spans="1:11" x14ac:dyDescent="0.25">
      <c r="A38" s="6"/>
      <c r="B38" s="6"/>
      <c r="C38" s="6"/>
      <c r="D38" s="57">
        <f>dados_servicos!D36</f>
        <v>43709</v>
      </c>
      <c r="E38" s="58">
        <f>dados_servicos!E36</f>
        <v>81</v>
      </c>
      <c r="F38" s="58">
        <f>dados_servicos!F36</f>
        <v>81.7</v>
      </c>
      <c r="G38" s="58">
        <f>dados_servicos!G36</f>
        <v>79.099999999999994</v>
      </c>
      <c r="H38" s="58">
        <f>dados_servicos!H36</f>
        <v>94.8</v>
      </c>
      <c r="I38" s="58">
        <f>dados_servicos!I36</f>
        <v>53</v>
      </c>
      <c r="J38" s="58">
        <f>dados_servicos!J36</f>
        <v>82.9</v>
      </c>
      <c r="K38" s="80">
        <f>dados_servicos!K36</f>
        <v>107.2</v>
      </c>
    </row>
    <row r="39" spans="1:11" x14ac:dyDescent="0.25">
      <c r="A39" s="6"/>
      <c r="B39" s="6"/>
      <c r="C39" s="6"/>
      <c r="D39" s="57">
        <f>dados_servicos!D37</f>
        <v>43739</v>
      </c>
      <c r="E39" s="58">
        <f>dados_servicos!E37</f>
        <v>82.9</v>
      </c>
      <c r="F39" s="58">
        <f>dados_servicos!F37</f>
        <v>84</v>
      </c>
      <c r="G39" s="58">
        <f>dados_servicos!G37</f>
        <v>84.1</v>
      </c>
      <c r="H39" s="58">
        <f>dados_servicos!H37</f>
        <v>96.4</v>
      </c>
      <c r="I39" s="58">
        <f>dados_servicos!I37</f>
        <v>54.7</v>
      </c>
      <c r="J39" s="58">
        <f>dados_servicos!J37</f>
        <v>86.6</v>
      </c>
      <c r="K39" s="80">
        <f>dados_servicos!K37</f>
        <v>103.9</v>
      </c>
    </row>
    <row r="40" spans="1:11" x14ac:dyDescent="0.25">
      <c r="A40" s="6"/>
      <c r="B40" s="6"/>
      <c r="C40" s="6"/>
      <c r="D40" s="57">
        <f>dados_servicos!D38</f>
        <v>43770</v>
      </c>
      <c r="E40" s="58">
        <f>dados_servicos!E38</f>
        <v>83.5</v>
      </c>
      <c r="F40" s="58">
        <f>dados_servicos!F38</f>
        <v>84.9</v>
      </c>
      <c r="G40" s="58">
        <f>dados_servicos!G38</f>
        <v>81.8</v>
      </c>
      <c r="H40" s="58">
        <f>dados_servicos!H38</f>
        <v>99.3</v>
      </c>
      <c r="I40" s="58">
        <f>dados_servicos!I38</f>
        <v>58.8</v>
      </c>
      <c r="J40" s="58">
        <f>dados_servicos!J38</f>
        <v>84.3</v>
      </c>
      <c r="K40" s="80">
        <f>dados_servicos!K38</f>
        <v>104.6</v>
      </c>
    </row>
    <row r="41" spans="1:11" x14ac:dyDescent="0.25">
      <c r="A41" s="6"/>
      <c r="B41" s="6"/>
      <c r="C41" s="6"/>
      <c r="D41" s="57">
        <f>dados_servicos!D39</f>
        <v>43800</v>
      </c>
      <c r="E41" s="58">
        <f>dados_servicos!E39</f>
        <v>83.9</v>
      </c>
      <c r="F41" s="58">
        <f>dados_servicos!F39</f>
        <v>92.6</v>
      </c>
      <c r="G41" s="58">
        <f>dados_servicos!G39</f>
        <v>92.5</v>
      </c>
      <c r="H41" s="58">
        <f>dados_servicos!H39</f>
        <v>97.4</v>
      </c>
      <c r="I41" s="58">
        <f>dados_servicos!I39</f>
        <v>66.599999999999994</v>
      </c>
      <c r="J41" s="58">
        <f>dados_servicos!J39</f>
        <v>94.8</v>
      </c>
      <c r="K41" s="80">
        <f>dados_servicos!K39</f>
        <v>137.69999999999999</v>
      </c>
    </row>
    <row r="42" spans="1:11" x14ac:dyDescent="0.25">
      <c r="A42" s="6"/>
      <c r="B42" s="6"/>
      <c r="C42" s="6"/>
      <c r="D42" s="57"/>
      <c r="E42" s="58"/>
      <c r="F42" s="58"/>
      <c r="G42" s="58"/>
      <c r="H42" s="58"/>
      <c r="I42" s="58"/>
      <c r="J42" s="58"/>
      <c r="K42" s="80"/>
    </row>
    <row r="43" spans="1:11" ht="15.75" thickBot="1" x14ac:dyDescent="0.3">
      <c r="A43" s="6"/>
      <c r="B43" s="6"/>
      <c r="C43" s="6"/>
      <c r="D43" s="59"/>
      <c r="E43" s="60"/>
      <c r="F43" s="60"/>
      <c r="G43" s="60"/>
      <c r="H43" s="60"/>
      <c r="I43" s="60"/>
      <c r="J43" s="60"/>
      <c r="K43" s="81"/>
    </row>
    <row r="44" spans="1:11" x14ac:dyDescent="0.25">
      <c r="D44" s="11" t="s">
        <v>2</v>
      </c>
      <c r="E44" s="12"/>
      <c r="F44" s="12"/>
      <c r="G44" s="12"/>
      <c r="H44" s="12"/>
      <c r="I44" s="12"/>
      <c r="J44" s="12"/>
      <c r="K44" s="13"/>
    </row>
    <row r="45" spans="1:11" s="63" customFormat="1" ht="42.75" customHeight="1" x14ac:dyDescent="0.25">
      <c r="D45" s="14" t="str">
        <f>CONCATENATE("Variação do mês de ",(TEXT(D53,"MMMM"))&amp;" de "&amp;YEAR(D53)&amp;" /  mês anterior")</f>
        <v>Variação do mês de dezembro de 2019 /  mês anterior</v>
      </c>
      <c r="E45" s="15">
        <f>IFERROR((E57-E58)/E58 * 100,"-")</f>
        <v>0.4790419161676715</v>
      </c>
      <c r="F45" s="15">
        <f t="shared" ref="F45:K45" si="0">IFERROR((F57-F58)/F58 * 100,"-")</f>
        <v>9.0694935217903261</v>
      </c>
      <c r="G45" s="15">
        <f t="shared" si="0"/>
        <v>13.080684596577022</v>
      </c>
      <c r="H45" s="15">
        <f t="shared" si="0"/>
        <v>-1.91339375629405</v>
      </c>
      <c r="I45" s="15">
        <f t="shared" si="0"/>
        <v>13.265306122448974</v>
      </c>
      <c r="J45" s="15">
        <f t="shared" si="0"/>
        <v>12.455516014234876</v>
      </c>
      <c r="K45" s="16">
        <f t="shared" si="0"/>
        <v>31.644359464627147</v>
      </c>
    </row>
    <row r="46" spans="1:11" s="63" customFormat="1" ht="51.75" customHeight="1" x14ac:dyDescent="0.25">
      <c r="D46" s="17" t="str">
        <f>CONCATENATE("Variação de "&amp;TEXT(D53,"MMMM")&amp;" de "&amp;YEAR(D53)&amp;" /  igual mês do ano anterior")</f>
        <v>Variação de dezembro de 2019 /  igual mês do ano anterior</v>
      </c>
      <c r="E46" s="15">
        <f>IFERROR((E57-E59)/E59*100,"-")</f>
        <v>5.5345911949685602</v>
      </c>
      <c r="F46" s="15">
        <f t="shared" ref="F46:K46" si="1">IFERROR((F57-F59)/F59*100,"-")</f>
        <v>6.5592635212888242</v>
      </c>
      <c r="G46" s="15">
        <f t="shared" si="1"/>
        <v>1.7601760176017538</v>
      </c>
      <c r="H46" s="15">
        <f t="shared" si="1"/>
        <v>5.9847660500544064</v>
      </c>
      <c r="I46" s="15">
        <f t="shared" si="1"/>
        <v>14.236706689536874</v>
      </c>
      <c r="J46" s="15">
        <f t="shared" si="1"/>
        <v>1.390374331550799</v>
      </c>
      <c r="K46" s="16">
        <f t="shared" si="1"/>
        <v>19.635099913119021</v>
      </c>
    </row>
    <row r="47" spans="1:11" s="63" customFormat="1" ht="64.5" customHeight="1" thickBot="1" x14ac:dyDescent="0.3">
      <c r="D47" s="18" t="str">
        <f>CONCATENATE("Variação acumulada no ano "&amp;YEAR(D53)," até "&amp;TEXT(D53,"MMMM")&amp;"/ igual período do ano anterior")</f>
        <v>Variação acumulada no ano 2019 até dezembro/ igual período do ano anterior</v>
      </c>
      <c r="E47" s="19">
        <f>IFERROR((E60-E61)/E61 * 100,"-")</f>
        <v>-0.71853828782590845</v>
      </c>
      <c r="F47" s="19">
        <f t="shared" ref="F47:K47" si="2">IFERROR((F60-F61)/F61 * 100,"-")</f>
        <v>-0.45188456403409438</v>
      </c>
      <c r="G47" s="19">
        <f t="shared" si="2"/>
        <v>7.0849759088918027</v>
      </c>
      <c r="H47" s="19">
        <f t="shared" si="2"/>
        <v>-4.0939836240655039</v>
      </c>
      <c r="I47" s="19">
        <f t="shared" si="2"/>
        <v>3.6828135368281432</v>
      </c>
      <c r="J47" s="19">
        <f t="shared" si="2"/>
        <v>-2.3784606602606795</v>
      </c>
      <c r="K47" s="20">
        <f t="shared" si="2"/>
        <v>7.2248885841618264</v>
      </c>
    </row>
    <row r="48" spans="1:11" x14ac:dyDescent="0.25">
      <c r="D48" s="62" t="s">
        <v>35</v>
      </c>
      <c r="E48" s="61"/>
      <c r="F48" s="61"/>
      <c r="G48" s="61"/>
      <c r="H48" s="61"/>
    </row>
    <row r="49" spans="4:11" x14ac:dyDescent="0.25">
      <c r="D49" s="21" t="s">
        <v>1</v>
      </c>
      <c r="E49" s="22"/>
      <c r="F49" s="22"/>
      <c r="G49" s="22"/>
      <c r="H49" s="22"/>
    </row>
    <row r="50" spans="4:11" x14ac:dyDescent="0.25">
      <c r="D50" s="9"/>
      <c r="E50" s="23"/>
      <c r="F50" s="23"/>
      <c r="G50" s="23"/>
      <c r="H50" s="23"/>
    </row>
    <row r="51" spans="4:11" x14ac:dyDescent="0.25">
      <c r="D51" s="21"/>
      <c r="E51" s="23"/>
      <c r="F51" s="23"/>
      <c r="G51" s="23"/>
      <c r="H51" s="23"/>
    </row>
    <row r="52" spans="4:11" x14ac:dyDescent="0.25">
      <c r="D52" s="122" t="s">
        <v>10</v>
      </c>
      <c r="E52" s="123"/>
      <c r="F52" s="123"/>
      <c r="G52" s="123"/>
      <c r="H52" s="123"/>
    </row>
    <row r="53" spans="4:11" x14ac:dyDescent="0.25">
      <c r="D53" s="124">
        <v>43800</v>
      </c>
      <c r="E53" s="125"/>
      <c r="F53" s="125"/>
      <c r="G53" s="125"/>
      <c r="H53" s="125"/>
    </row>
    <row r="54" spans="4:11" x14ac:dyDescent="0.25">
      <c r="D54" s="24"/>
      <c r="E54" s="6"/>
      <c r="F54" s="6"/>
      <c r="G54" s="6"/>
      <c r="H54" s="6"/>
    </row>
    <row r="55" spans="4:11" hidden="1" x14ac:dyDescent="0.25">
      <c r="D55" s="24"/>
      <c r="E55" s="6"/>
      <c r="F55" s="6"/>
      <c r="G55" s="6"/>
      <c r="H55" s="6"/>
    </row>
    <row r="56" spans="4:11" hidden="1" x14ac:dyDescent="0.25">
      <c r="D56" s="24"/>
      <c r="E56" s="6"/>
      <c r="F56" s="6"/>
      <c r="G56" s="6"/>
      <c r="H56" s="6"/>
    </row>
    <row r="57" spans="4:11" s="6" customFormat="1" ht="11.25" hidden="1" x14ac:dyDescent="0.2">
      <c r="D57" s="52">
        <f>D53</f>
        <v>43800</v>
      </c>
      <c r="E57" s="53">
        <f>VLOOKUP(YEAR($D$57)&amp;MONTH($D$57),dados_servicos!$A$4:$Z$14962,5,FALSE)</f>
        <v>83.9</v>
      </c>
      <c r="F57" s="53">
        <f>VLOOKUP(YEAR($D$57)&amp;MONTH($D$57),dados_servicos!$A$4:$Z$14962,6,FALSE)</f>
        <v>92.6</v>
      </c>
      <c r="G57" s="53">
        <f>VLOOKUP(YEAR($D$57)&amp;MONTH($D$57),dados_servicos!$A$4:$Z$14962,7,FALSE)</f>
        <v>92.5</v>
      </c>
      <c r="H57" s="53">
        <f>VLOOKUP(YEAR($D$57)&amp;MONTH($D$57),dados_servicos!$A$4:$Z$14962,8,FALSE)</f>
        <v>97.4</v>
      </c>
      <c r="I57" s="53">
        <f>VLOOKUP(YEAR($D$57)&amp;MONTH($D$57),dados_servicos!$A$4:$Z$14962,9,FALSE)</f>
        <v>66.599999999999994</v>
      </c>
      <c r="J57" s="53">
        <f>VLOOKUP(YEAR($D$57)&amp;MONTH($D$57),dados_servicos!$A$4:$Z$14962,10,FALSE)</f>
        <v>94.8</v>
      </c>
      <c r="K57" s="53">
        <f>VLOOKUP(YEAR($D$57)&amp;MONTH($D$57),dados_servicos!$A$4:$Z$14962,11,FALSE)</f>
        <v>137.69999999999999</v>
      </c>
    </row>
    <row r="58" spans="4:11" s="6" customFormat="1" ht="11.25" hidden="1" x14ac:dyDescent="0.2">
      <c r="D58" s="52">
        <f>EDATE(D53,-1)</f>
        <v>43770</v>
      </c>
      <c r="E58" s="53">
        <f>VLOOKUP(YEAR($D$58)&amp;MONTH($D$58),dados_servicos!$A$4:$Z$14962,5,FALSE)</f>
        <v>83.5</v>
      </c>
      <c r="F58" s="53">
        <f>VLOOKUP(YEAR($D$58)&amp;MONTH($D$58),dados_servicos!$A$4:$Z$14962,6,FALSE)</f>
        <v>84.9</v>
      </c>
      <c r="G58" s="53">
        <f>VLOOKUP(YEAR($D$58)&amp;MONTH($D$58),dados_servicos!$A$4:$Z$14962,7,FALSE)</f>
        <v>81.8</v>
      </c>
      <c r="H58" s="53">
        <f>VLOOKUP(YEAR($D$58)&amp;MONTH($D$58),dados_servicos!$A$4:$Z$14962,8,FALSE)</f>
        <v>99.3</v>
      </c>
      <c r="I58" s="53">
        <f>VLOOKUP(YEAR($D$58)&amp;MONTH($D$58),dados_servicos!$A$4:$Z$14962,9,FALSE)</f>
        <v>58.8</v>
      </c>
      <c r="J58" s="53">
        <f>VLOOKUP(YEAR($D$58)&amp;MONTH($D$58),dados_servicos!$A$4:$Z$14962,10,FALSE)</f>
        <v>84.3</v>
      </c>
      <c r="K58" s="53">
        <f>VLOOKUP(YEAR($D$58)&amp;MONTH($D$58),dados_servicos!$A$4:$Z$14962,11,FALSE)</f>
        <v>104.6</v>
      </c>
    </row>
    <row r="59" spans="4:11" s="6" customFormat="1" ht="11.25" hidden="1" x14ac:dyDescent="0.2">
      <c r="D59" s="54">
        <f>EDATE(D53,-12)</f>
        <v>43435</v>
      </c>
      <c r="E59" s="53">
        <f>VLOOKUP(YEAR($D$59)&amp;MONTH($D$59),dados_servicos!$A$4:$Z$14962,5,FALSE)</f>
        <v>79.5</v>
      </c>
      <c r="F59" s="53">
        <f>VLOOKUP(YEAR($D$59)&amp;MONTH($D$59),dados_servicos!$A$4:$Z$14962,6,FALSE)</f>
        <v>86.9</v>
      </c>
      <c r="G59" s="53">
        <f>VLOOKUP(YEAR($D$59)&amp;MONTH($D$59),dados_servicos!$A$4:$Z$14962,7,FALSE)</f>
        <v>90.9</v>
      </c>
      <c r="H59" s="53">
        <f>VLOOKUP(YEAR($D$59)&amp;MONTH($D$59),dados_servicos!$A$4:$Z$14962,8,FALSE)</f>
        <v>91.9</v>
      </c>
      <c r="I59" s="53">
        <f>VLOOKUP(YEAR($D$59)&amp;MONTH($D$59),dados_servicos!$A$4:$Z$14962,9,FALSE)</f>
        <v>58.3</v>
      </c>
      <c r="J59" s="53">
        <f>VLOOKUP(YEAR($D$59)&amp;MONTH($D$59),dados_servicos!$A$4:$Z$14962,10,FALSE)</f>
        <v>93.5</v>
      </c>
      <c r="K59" s="53">
        <f>VLOOKUP(YEAR($D$59)&amp;MONTH($D$59),dados_servicos!$A$4:$Z$14962,11,FALSE)</f>
        <v>115.1</v>
      </c>
    </row>
    <row r="60" spans="4:11" s="6" customFormat="1" ht="33.75" hidden="1" x14ac:dyDescent="0.2">
      <c r="D60" s="54" t="str">
        <f>CONCATENATE("Ano de "&amp;(YEAR(D57)&amp;" acumulado até "&amp;(TEXT(D57,"MMMM"))))</f>
        <v>Ano de 2019 acumulado até dezembro</v>
      </c>
      <c r="E60" s="53">
        <f>VLOOKUP(YEAR($D$57)&amp;MONTH($D$57),servicos_acumulado!$A$4:$Z$14962,5,FALSE)</f>
        <v>967.19999999999993</v>
      </c>
      <c r="F60" s="53">
        <f>VLOOKUP(YEAR($D$57)&amp;MONTH($D$57),servicos_acumulado!$A$4:$Z$14962,6,FALSE)</f>
        <v>969.30000000000007</v>
      </c>
      <c r="G60" s="53">
        <f>VLOOKUP(YEAR($D$57)&amp;MONTH($D$57),servicos_acumulado!$A$4:$Z$14962,7,FALSE)</f>
        <v>977.89999999999986</v>
      </c>
      <c r="H60" s="53">
        <f>VLOOKUP(YEAR($D$57)&amp;MONTH($D$57),servicos_acumulado!$A$4:$Z$14962,8,FALSE)</f>
        <v>1077.5999999999999</v>
      </c>
      <c r="I60" s="53">
        <f>VLOOKUP(YEAR($D$57)&amp;MONTH($D$57),servicos_acumulado!$A$4:$Z$14962,9,FALSE)</f>
        <v>625</v>
      </c>
      <c r="J60" s="53">
        <f>VLOOKUP(YEAR($D$57)&amp;MONTH($D$57),servicos_acumulado!$A$4:$Z$14962,10,FALSE)</f>
        <v>1026.0999999999999</v>
      </c>
      <c r="K60" s="53">
        <f>VLOOKUP(YEAR($D$57)&amp;MONTH($D$57),servicos_acumulado!$A$4:$Z$14962,11,FALSE)</f>
        <v>1251.1000000000001</v>
      </c>
    </row>
    <row r="61" spans="4:11" s="6" customFormat="1" ht="33.75" hidden="1" x14ac:dyDescent="0.2">
      <c r="D61" s="54" t="str">
        <f>CONCATENATE("Ano de "&amp;(YEAR(D59)&amp;" acumulado até "&amp;(TEXT(D59,"MMMM"))))</f>
        <v>Ano de 2018 acumulado até dezembro</v>
      </c>
      <c r="E61" s="53">
        <f>VLOOKUP(YEAR($D$59)&amp;MONTH($D$59),servicos_acumulado!$A$4:$Z$14962,5,FALSE)</f>
        <v>974.19999999999993</v>
      </c>
      <c r="F61" s="53">
        <f>VLOOKUP(YEAR($D$59)&amp;MONTH($D$59),servicos_acumulado!$A$4:$Z$14962,6,FALSE)</f>
        <v>973.7</v>
      </c>
      <c r="G61" s="53">
        <f>VLOOKUP(YEAR($D$59)&amp;MONTH($D$59),servicos_acumulado!$A$4:$Z$14962,7,FALSE)</f>
        <v>913.19999999999993</v>
      </c>
      <c r="H61" s="53">
        <f>VLOOKUP(YEAR($D$59)&amp;MONTH($D$59),servicos_acumulado!$A$4:$Z$14962,8,FALSE)</f>
        <v>1123.5999999999999</v>
      </c>
      <c r="I61" s="53">
        <f>VLOOKUP(YEAR($D$59)&amp;MONTH($D$59),servicos_acumulado!$A$4:$Z$14962,9,FALSE)</f>
        <v>602.79999999999995</v>
      </c>
      <c r="J61" s="53">
        <f>VLOOKUP(YEAR($D$59)&amp;MONTH($D$59),servicos_acumulado!$A$4:$Z$14962,10,FALSE)</f>
        <v>1051.0999999999999</v>
      </c>
      <c r="K61" s="53">
        <f>VLOOKUP(YEAR($D$59)&amp;MONTH($D$59),servicos_acumulado!$A$4:$Z$14962,11,FALSE)</f>
        <v>1166.8</v>
      </c>
    </row>
    <row r="62" spans="4:11" hidden="1" x14ac:dyDescent="0.25">
      <c r="D62" s="24"/>
      <c r="E62" s="6"/>
      <c r="F62" s="6"/>
      <c r="G62" s="6"/>
      <c r="H62" s="6"/>
    </row>
    <row r="63" spans="4:11" hidden="1" x14ac:dyDescent="0.25">
      <c r="D63" s="24"/>
      <c r="E63" s="6"/>
      <c r="F63" s="6"/>
      <c r="G63" s="6"/>
      <c r="H63" s="6"/>
    </row>
    <row r="64" spans="4:11" hidden="1" x14ac:dyDescent="0.25"/>
    <row r="65" spans="5:5" hidden="1" x14ac:dyDescent="0.25"/>
    <row r="66" spans="5:5" hidden="1" x14ac:dyDescent="0.25"/>
    <row r="67" spans="5:5" hidden="1" x14ac:dyDescent="0.25"/>
    <row r="68" spans="5:5" hidden="1" x14ac:dyDescent="0.25"/>
    <row r="69" spans="5:5" hidden="1" x14ac:dyDescent="0.25"/>
    <row r="71" spans="5:5" x14ac:dyDescent="0.25">
      <c r="E71" s="70"/>
    </row>
    <row r="72" spans="5:5" x14ac:dyDescent="0.25">
      <c r="E72" s="70"/>
    </row>
    <row r="73" spans="5:5" x14ac:dyDescent="0.25">
      <c r="E73" s="70"/>
    </row>
    <row r="74" spans="5:5" x14ac:dyDescent="0.25">
      <c r="E74" s="70"/>
    </row>
    <row r="76" spans="5:5" x14ac:dyDescent="0.25">
      <c r="E76" s="96"/>
    </row>
    <row r="77" spans="5:5" x14ac:dyDescent="0.25">
      <c r="E77" s="97"/>
    </row>
  </sheetData>
  <mergeCells count="4">
    <mergeCell ref="D4:D5"/>
    <mergeCell ref="E4:K4"/>
    <mergeCell ref="D52:H52"/>
    <mergeCell ref="D53:H53"/>
  </mergeCells>
  <dataValidations count="1">
    <dataValidation type="list" allowBlank="1" showInputMessage="1" showErrorMessage="1" sqref="D53:H53">
      <formula1>lista_comercio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controle</vt:lpstr>
      <vt:lpstr>dados_servicos</vt:lpstr>
      <vt:lpstr>servicos_acumulado</vt:lpstr>
      <vt:lpstr>painel_servicos</vt:lpstr>
      <vt:lpstr>indicadores_servicos</vt:lpstr>
      <vt:lpstr>lista_comercio</vt:lpstr>
      <vt:lpstr>lista_ind</vt:lpstr>
      <vt:lpstr>lista_serviços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Monteiro de Oliveira</dc:creator>
  <cp:lastModifiedBy>Alexandre Monteiro de Oliveira</cp:lastModifiedBy>
  <dcterms:created xsi:type="dcterms:W3CDTF">2019-09-30T17:40:22Z</dcterms:created>
  <dcterms:modified xsi:type="dcterms:W3CDTF">2020-02-17T17:27:01Z</dcterms:modified>
</cp:coreProperties>
</file>